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生活支援グループ★\jm3137\：☆☆授業料免除試算表作成☆☆\"/>
    </mc:Choice>
  </mc:AlternateContent>
  <workbookProtection workbookPassword="CC05" lockStructure="1"/>
  <bookViews>
    <workbookView xWindow="0" yWindow="0" windowWidth="28800" windowHeight="12180"/>
  </bookViews>
  <sheets>
    <sheet name="授業料免除適格判定表" sheetId="1" r:id="rId1"/>
    <sheet name="基準" sheetId="2" state="hidden" r:id="rId2"/>
  </sheets>
  <definedNames>
    <definedName name="_xlnm._FilterDatabase" localSheetId="0" hidden="1">授業料免除適格判定表!$H$39:$H$39</definedName>
    <definedName name="Q_C1は学籍にA5ABとB2をくっつけた" localSheetId="1">#REF!</definedName>
    <definedName name="Q_C1は学籍にA5ABとB2をくっつけた">#REF!</definedName>
    <definedName name="Y1エクセル書き出しW1個人データ平均付" localSheetId="1">#REF!</definedName>
    <definedName name="Y1エクセル書き出しW1個人データ平均付">#REF!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 r="F9" i="1" l="1"/>
  <c r="K9" i="1" s="1"/>
  <c r="K120" i="1" l="1"/>
  <c r="K106" i="1" l="1"/>
  <c r="K100" i="1" l="1"/>
  <c r="K99" i="1"/>
  <c r="K96" i="1"/>
  <c r="K97" i="1" s="1"/>
  <c r="K98" i="1" s="1"/>
  <c r="K93" i="1"/>
  <c r="K94" i="1" s="1"/>
  <c r="K95" i="1" s="1"/>
  <c r="K90" i="1"/>
  <c r="K91" i="1" s="1"/>
  <c r="K92" i="1" s="1"/>
  <c r="K87" i="1"/>
  <c r="K88" i="1" s="1"/>
  <c r="K89" i="1" s="1"/>
  <c r="K86" i="1"/>
  <c r="K85" i="1"/>
  <c r="K84" i="1"/>
  <c r="K83" i="1"/>
  <c r="K80" i="1"/>
  <c r="K81" i="1" s="1"/>
  <c r="K82" i="1" s="1"/>
  <c r="K77" i="1"/>
  <c r="K78" i="1" s="1"/>
  <c r="K79" i="1" s="1"/>
  <c r="K74" i="1"/>
  <c r="K75" i="1" s="1"/>
  <c r="K76" i="1" s="1"/>
  <c r="K71" i="1"/>
  <c r="K72" i="1" s="1"/>
  <c r="K73" i="1" s="1"/>
  <c r="K70" i="1"/>
  <c r="K69" i="1"/>
  <c r="K68" i="1"/>
  <c r="K67" i="1"/>
  <c r="K64" i="1"/>
  <c r="K65" i="1" s="1"/>
  <c r="K66" i="1" s="1"/>
  <c r="K61" i="1"/>
  <c r="K62" i="1" s="1"/>
  <c r="K63" i="1" s="1"/>
  <c r="K45" i="1"/>
  <c r="K46" i="1" s="1"/>
  <c r="K47" i="1" s="1"/>
  <c r="K48" i="1"/>
  <c r="K49" i="1" s="1"/>
  <c r="K50" i="1" s="1"/>
  <c r="K58" i="1"/>
  <c r="K59" i="1" s="1"/>
  <c r="K60" i="1" s="1"/>
  <c r="K55" i="1"/>
  <c r="K56" i="1" s="1"/>
  <c r="K57" i="1" s="1"/>
  <c r="K54" i="1"/>
  <c r="K53" i="1"/>
  <c r="K108" i="1"/>
  <c r="K110" i="1"/>
  <c r="K112" i="1"/>
  <c r="K114" i="1"/>
  <c r="K42" i="1"/>
  <c r="K43" i="1" s="1"/>
  <c r="K44" i="1" s="1"/>
  <c r="K39" i="1"/>
  <c r="K40" i="1" s="1"/>
  <c r="K41" i="1" s="1"/>
  <c r="K102" i="1" l="1"/>
  <c r="K38" i="1"/>
  <c r="K37" i="1"/>
  <c r="K36" i="1"/>
  <c r="K35" i="1"/>
  <c r="K34" i="1"/>
  <c r="K33" i="1"/>
  <c r="K32" i="1"/>
  <c r="K31" i="1"/>
  <c r="K30" i="1"/>
  <c r="K29" i="1"/>
  <c r="K51" i="1" l="1"/>
  <c r="K104" i="1" s="1"/>
  <c r="K116" i="1" s="1"/>
  <c r="K22" i="1" l="1"/>
  <c r="F20" i="1" l="1"/>
  <c r="K20" i="1" s="1"/>
  <c r="F12" i="1"/>
  <c r="F14" i="1"/>
  <c r="K14" i="1" s="1"/>
  <c r="K15" i="1" s="1"/>
  <c r="F16" i="1"/>
  <c r="K16" i="1" s="1"/>
  <c r="K17" i="1" s="1"/>
  <c r="F18" i="1"/>
  <c r="K18" i="1" s="1"/>
  <c r="K19" i="1" s="1"/>
  <c r="F11" i="1"/>
  <c r="K11" i="1" s="1"/>
  <c r="F10" i="1"/>
  <c r="K10" i="1" s="1"/>
  <c r="K12" i="1" l="1"/>
  <c r="K13" i="1" s="1"/>
  <c r="K24" i="1" s="1"/>
  <c r="K118" i="1" s="1"/>
  <c r="K122" i="1" l="1"/>
  <c r="I124" i="1" s="1"/>
</calcChain>
</file>

<file path=xl/sharedStrings.xml><?xml version="1.0" encoding="utf-8"?>
<sst xmlns="http://schemas.openxmlformats.org/spreadsheetml/2006/main" count="283" uniqueCount="101">
  <si>
    <t>本人</t>
    <rPh sb="0" eb="2">
      <t>ホンニン</t>
    </rPh>
    <phoneticPr fontId="1"/>
  </si>
  <si>
    <t>千円</t>
    <rPh sb="0" eb="2">
      <t>センエン</t>
    </rPh>
    <phoneticPr fontId="1"/>
  </si>
  <si>
    <t>父</t>
    <rPh sb="0" eb="1">
      <t>チチ</t>
    </rPh>
    <phoneticPr fontId="1"/>
  </si>
  <si>
    <t>母</t>
    <rPh sb="0" eb="1">
      <t>ハハ</t>
    </rPh>
    <phoneticPr fontId="1"/>
  </si>
  <si>
    <t>その他1</t>
    <rPh sb="2" eb="3">
      <t>タ</t>
    </rPh>
    <phoneticPr fontId="1"/>
  </si>
  <si>
    <t>その他2</t>
    <rPh sb="2" eb="3">
      <t>タ</t>
    </rPh>
    <phoneticPr fontId="1"/>
  </si>
  <si>
    <t>その他3</t>
    <rPh sb="2" eb="3">
      <t>タ</t>
    </rPh>
    <phoneticPr fontId="1"/>
  </si>
  <si>
    <t>その他4</t>
    <rPh sb="2" eb="3">
      <t>タ</t>
    </rPh>
    <phoneticPr fontId="1"/>
  </si>
  <si>
    <t>配偶者</t>
    <rPh sb="0" eb="3">
      <t>ハイグウシャ</t>
    </rPh>
    <phoneticPr fontId="1"/>
  </si>
  <si>
    <t>給与収入</t>
    <rPh sb="0" eb="2">
      <t>キュウヨ</t>
    </rPh>
    <rPh sb="2" eb="4">
      <t>シュウニュウ</t>
    </rPh>
    <phoneticPr fontId="1"/>
  </si>
  <si>
    <t>所得</t>
    <rPh sb="0" eb="2">
      <t>ショトク</t>
    </rPh>
    <phoneticPr fontId="1"/>
  </si>
  <si>
    <t>給与計算所得</t>
    <rPh sb="0" eb="2">
      <t>キュウヨ</t>
    </rPh>
    <rPh sb="2" eb="4">
      <t>ケイサン</t>
    </rPh>
    <rPh sb="4" eb="6">
      <t>ショトク</t>
    </rPh>
    <phoneticPr fontId="1"/>
  </si>
  <si>
    <t>個人所得計（父母以外の者について38万円を控除）</t>
    <rPh sb="0" eb="2">
      <t>コジン</t>
    </rPh>
    <rPh sb="2" eb="4">
      <t>ショトク</t>
    </rPh>
    <rPh sb="4" eb="5">
      <t>ケイ</t>
    </rPh>
    <phoneticPr fontId="1"/>
  </si>
  <si>
    <t>1所得</t>
    <rPh sb="1" eb="3">
      <t>ショトク</t>
    </rPh>
    <phoneticPr fontId="1"/>
  </si>
  <si>
    <t>2所得</t>
    <rPh sb="1" eb="3">
      <t>ショトク</t>
    </rPh>
    <phoneticPr fontId="1"/>
  </si>
  <si>
    <t>3所得</t>
    <rPh sb="1" eb="3">
      <t>ショトク</t>
    </rPh>
    <phoneticPr fontId="1"/>
  </si>
  <si>
    <t>4所得</t>
    <rPh sb="1" eb="3">
      <t>ショトク</t>
    </rPh>
    <phoneticPr fontId="1"/>
  </si>
  <si>
    <t>所得計</t>
    <rPh sb="0" eb="2">
      <t>ショトク</t>
    </rPh>
    <rPh sb="2" eb="3">
      <t>ケイ</t>
    </rPh>
    <phoneticPr fontId="1"/>
  </si>
  <si>
    <t>千円</t>
    <rPh sb="0" eb="2">
      <t>センエン</t>
    </rPh>
    <phoneticPr fontId="1"/>
  </si>
  <si>
    <t>小学校</t>
    <rPh sb="0" eb="3">
      <t>ショウガッコウ</t>
    </rPh>
    <phoneticPr fontId="1"/>
  </si>
  <si>
    <t>中学校</t>
    <rPh sb="0" eb="3">
      <t>チュウガッコウ</t>
    </rPh>
    <phoneticPr fontId="1"/>
  </si>
  <si>
    <t>人</t>
    <rPh sb="0" eb="1">
      <t>ヒト</t>
    </rPh>
    <phoneticPr fontId="1"/>
  </si>
  <si>
    <t>※実費（年額）を計上してください。</t>
    <rPh sb="1" eb="3">
      <t>ジッピ</t>
    </rPh>
    <rPh sb="4" eb="6">
      <t>ネンガク</t>
    </rPh>
    <rPh sb="8" eb="10">
      <t>ケイジョウ</t>
    </rPh>
    <phoneticPr fontId="1"/>
  </si>
  <si>
    <t>人</t>
    <rPh sb="0" eb="1">
      <t>ヒト</t>
    </rPh>
    <phoneticPr fontId="1"/>
  </si>
  <si>
    <t>千円</t>
    <rPh sb="0" eb="2">
      <t>センエン</t>
    </rPh>
    <phoneticPr fontId="1"/>
  </si>
  <si>
    <t>授業料控除額1小計</t>
    <rPh sb="0" eb="3">
      <t>ジュギョウリョウ</t>
    </rPh>
    <rPh sb="3" eb="5">
      <t>コウジョ</t>
    </rPh>
    <rPh sb="5" eb="6">
      <t>ガク</t>
    </rPh>
    <rPh sb="7" eb="9">
      <t>ショウケイ</t>
    </rPh>
    <phoneticPr fontId="1"/>
  </si>
  <si>
    <t>（1人目）高専控除額</t>
    <rPh sb="2" eb="3">
      <t>ヒト</t>
    </rPh>
    <rPh sb="3" eb="4">
      <t>メ</t>
    </rPh>
    <rPh sb="5" eb="7">
      <t>コウセン</t>
    </rPh>
    <rPh sb="7" eb="9">
      <t>コウジョ</t>
    </rPh>
    <rPh sb="9" eb="10">
      <t>ガク</t>
    </rPh>
    <phoneticPr fontId="1"/>
  </si>
  <si>
    <t>（2人目）高専控除額</t>
    <rPh sb="2" eb="3">
      <t>ヒト</t>
    </rPh>
    <rPh sb="3" eb="4">
      <t>メ</t>
    </rPh>
    <rPh sb="5" eb="7">
      <t>コウセン</t>
    </rPh>
    <rPh sb="7" eb="9">
      <t>コウジョ</t>
    </rPh>
    <rPh sb="9" eb="10">
      <t>ガク</t>
    </rPh>
    <phoneticPr fontId="1"/>
  </si>
  <si>
    <t>自宅通学</t>
    <rPh sb="0" eb="2">
      <t>ジタク</t>
    </rPh>
    <rPh sb="2" eb="4">
      <t>ツウガク</t>
    </rPh>
    <phoneticPr fontId="1"/>
  </si>
  <si>
    <t>自宅外通学</t>
    <rPh sb="0" eb="2">
      <t>ジタク</t>
    </rPh>
    <rPh sb="2" eb="3">
      <t>ガイ</t>
    </rPh>
    <rPh sb="3" eb="5">
      <t>ツウガク</t>
    </rPh>
    <phoneticPr fontId="1"/>
  </si>
  <si>
    <t>自宅外通学</t>
    <rPh sb="0" eb="3">
      <t>ジタクガイ</t>
    </rPh>
    <rPh sb="3" eb="5">
      <t>ツウガク</t>
    </rPh>
    <phoneticPr fontId="1"/>
  </si>
  <si>
    <t>自宅通学で，授業料免除“無”</t>
    <rPh sb="0" eb="2">
      <t>ジタク</t>
    </rPh>
    <rPh sb="2" eb="4">
      <t>ツウガク</t>
    </rPh>
    <rPh sb="6" eb="9">
      <t>ジュギョウリョウ</t>
    </rPh>
    <rPh sb="9" eb="11">
      <t>メンジョ</t>
    </rPh>
    <rPh sb="12" eb="13">
      <t>ナシ</t>
    </rPh>
    <phoneticPr fontId="1"/>
  </si>
  <si>
    <t>自宅外通学で，授業料免除“無”</t>
    <rPh sb="0" eb="2">
      <t>ジタク</t>
    </rPh>
    <rPh sb="2" eb="3">
      <t>ガイ</t>
    </rPh>
    <rPh sb="3" eb="5">
      <t>ツウガク</t>
    </rPh>
    <rPh sb="7" eb="10">
      <t>ジュギョウリョウ</t>
    </rPh>
    <rPh sb="10" eb="12">
      <t>メンジョ</t>
    </rPh>
    <rPh sb="13" eb="14">
      <t>ナシ</t>
    </rPh>
    <phoneticPr fontId="1"/>
  </si>
  <si>
    <t>(1人目：支払った授業料年額）</t>
    <rPh sb="2" eb="3">
      <t>ヒト</t>
    </rPh>
    <rPh sb="3" eb="4">
      <t>メ</t>
    </rPh>
    <rPh sb="5" eb="7">
      <t>シハラ</t>
    </rPh>
    <rPh sb="9" eb="12">
      <t>ジュギョウリョウ</t>
    </rPh>
    <rPh sb="12" eb="14">
      <t>ネンガク</t>
    </rPh>
    <phoneticPr fontId="1"/>
  </si>
  <si>
    <t>(2人目：支払った授業料年額）</t>
    <rPh sb="2" eb="3">
      <t>ヒト</t>
    </rPh>
    <rPh sb="3" eb="4">
      <t>メ</t>
    </rPh>
    <rPh sb="5" eb="7">
      <t>シハラ</t>
    </rPh>
    <rPh sb="9" eb="12">
      <t>ジュギョウリョウ</t>
    </rPh>
    <rPh sb="12" eb="14">
      <t>ネンガク</t>
    </rPh>
    <phoneticPr fontId="1"/>
  </si>
  <si>
    <t>該当者なし</t>
  </si>
  <si>
    <t>高等専門学校
（国・公立）</t>
    <rPh sb="0" eb="2">
      <t>コウトウ</t>
    </rPh>
    <rPh sb="2" eb="4">
      <t>センモン</t>
    </rPh>
    <rPh sb="4" eb="6">
      <t>ガッコウ</t>
    </rPh>
    <rPh sb="8" eb="9">
      <t>クニ</t>
    </rPh>
    <rPh sb="10" eb="12">
      <t>コウリツ</t>
    </rPh>
    <phoneticPr fontId="1"/>
  </si>
  <si>
    <t>就学者控除1</t>
    <rPh sb="0" eb="3">
      <t>シュウガクシャ</t>
    </rPh>
    <rPh sb="3" eb="5">
      <t>コウジョ</t>
    </rPh>
    <phoneticPr fontId="1"/>
  </si>
  <si>
    <t>大学・短大
（国・公立）</t>
    <rPh sb="0" eb="2">
      <t>ダイガク</t>
    </rPh>
    <rPh sb="3" eb="5">
      <t>タンダイ</t>
    </rPh>
    <rPh sb="7" eb="8">
      <t>クニ</t>
    </rPh>
    <rPh sb="9" eb="11">
      <t>コウリツ</t>
    </rPh>
    <phoneticPr fontId="1"/>
  </si>
  <si>
    <t>（1人目）大学控除額</t>
    <rPh sb="2" eb="3">
      <t>ヒト</t>
    </rPh>
    <rPh sb="3" eb="4">
      <t>メ</t>
    </rPh>
    <rPh sb="5" eb="7">
      <t>ダイガク</t>
    </rPh>
    <rPh sb="7" eb="9">
      <t>コウジョ</t>
    </rPh>
    <rPh sb="9" eb="10">
      <t>ガク</t>
    </rPh>
    <phoneticPr fontId="1"/>
  </si>
  <si>
    <t>（2人目）大学控除額</t>
    <rPh sb="2" eb="3">
      <t>ヒト</t>
    </rPh>
    <rPh sb="3" eb="4">
      <t>メ</t>
    </rPh>
    <rPh sb="5" eb="7">
      <t>ダイガク</t>
    </rPh>
    <rPh sb="7" eb="9">
      <t>コウジョ</t>
    </rPh>
    <rPh sb="9" eb="10">
      <t>ガク</t>
    </rPh>
    <phoneticPr fontId="1"/>
  </si>
  <si>
    <t>就学者控除2</t>
    <rPh sb="0" eb="3">
      <t>シュウガクシャ</t>
    </rPh>
    <rPh sb="3" eb="5">
      <t>コウジョ</t>
    </rPh>
    <phoneticPr fontId="1"/>
  </si>
  <si>
    <t>就学者控除　合計</t>
    <rPh sb="0" eb="3">
      <t>シュウガクシャ</t>
    </rPh>
    <rPh sb="3" eb="5">
      <t>コウジョ</t>
    </rPh>
    <rPh sb="6" eb="8">
      <t>ゴウケイ</t>
    </rPh>
    <phoneticPr fontId="1"/>
  </si>
  <si>
    <t>該当なし</t>
  </si>
  <si>
    <t>特別控除　合計</t>
    <rPh sb="0" eb="2">
      <t>トクベツ</t>
    </rPh>
    <rPh sb="2" eb="4">
      <t>コウジョ</t>
    </rPh>
    <rPh sb="5" eb="7">
      <t>ゴウケイ</t>
    </rPh>
    <phoneticPr fontId="1"/>
  </si>
  <si>
    <t>大学院修士・博士（前期）半免</t>
    <rPh sb="0" eb="3">
      <t>ダイガクイン</t>
    </rPh>
    <rPh sb="3" eb="5">
      <t>シュウシ</t>
    </rPh>
    <rPh sb="6" eb="8">
      <t>ハクシ</t>
    </rPh>
    <rPh sb="9" eb="11">
      <t>ゼンキ</t>
    </rPh>
    <rPh sb="12" eb="13">
      <t>ハン</t>
    </rPh>
    <rPh sb="13" eb="14">
      <t>メン</t>
    </rPh>
    <phoneticPr fontId="10"/>
  </si>
  <si>
    <t>人</t>
    <rPh sb="0" eb="1">
      <t>ヒト</t>
    </rPh>
    <phoneticPr fontId="1"/>
  </si>
  <si>
    <t>認定所得</t>
    <rPh sb="0" eb="2">
      <t>ニンテイ</t>
    </rPh>
    <rPh sb="2" eb="4">
      <t>ショトク</t>
    </rPh>
    <phoneticPr fontId="1"/>
  </si>
  <si>
    <t>基準</t>
    <rPh sb="0" eb="2">
      <t>キジュン</t>
    </rPh>
    <phoneticPr fontId="1"/>
  </si>
  <si>
    <t>基準と認定所得との差</t>
    <rPh sb="0" eb="2">
      <t>キジュン</t>
    </rPh>
    <rPh sb="3" eb="5">
      <t>ニンテイ</t>
    </rPh>
    <rPh sb="5" eb="7">
      <t>ショトク</t>
    </rPh>
    <rPh sb="9" eb="10">
      <t>サ</t>
    </rPh>
    <phoneticPr fontId="1"/>
  </si>
  <si>
    <t>①世帯人数</t>
    <rPh sb="1" eb="3">
      <t>セタイ</t>
    </rPh>
    <rPh sb="3" eb="5">
      <t>ニンズウ</t>
    </rPh>
    <phoneticPr fontId="1"/>
  </si>
  <si>
    <t>②収入・所得金額</t>
    <rPh sb="1" eb="3">
      <t>シュウニュウ</t>
    </rPh>
    <rPh sb="4" eb="6">
      <t>ショトク</t>
    </rPh>
    <rPh sb="6" eb="8">
      <t>キンガク</t>
    </rPh>
    <phoneticPr fontId="1"/>
  </si>
  <si>
    <t>③前年度の給付奨学金</t>
    <rPh sb="1" eb="4">
      <t>ゼンネンド</t>
    </rPh>
    <rPh sb="5" eb="7">
      <t>キュウフ</t>
    </rPh>
    <rPh sb="7" eb="10">
      <t>ショウガクキン</t>
    </rPh>
    <phoneticPr fontId="1"/>
  </si>
  <si>
    <t>④本人の通学形態</t>
    <rPh sb="1" eb="3">
      <t>ホンニン</t>
    </rPh>
    <rPh sb="4" eb="6">
      <t>ツウガク</t>
    </rPh>
    <rPh sb="6" eb="8">
      <t>ケイタイ</t>
    </rPh>
    <phoneticPr fontId="1"/>
  </si>
  <si>
    <r>
      <t>自宅通学で，授業料免除“</t>
    </r>
    <r>
      <rPr>
        <sz val="11"/>
        <color rgb="FFFF0000"/>
        <rFont val="BIZ UDPゴシック"/>
        <family val="3"/>
        <charset val="128"/>
      </rPr>
      <t>あり</t>
    </r>
    <r>
      <rPr>
        <sz val="11"/>
        <color theme="1"/>
        <rFont val="BIZ UDPゴシック"/>
        <family val="3"/>
        <charset val="128"/>
      </rPr>
      <t>”　1人目</t>
    </r>
    <rPh sb="0" eb="2">
      <t>ジタク</t>
    </rPh>
    <rPh sb="2" eb="4">
      <t>ツウガク</t>
    </rPh>
    <rPh sb="6" eb="9">
      <t>ジュギョウリョウ</t>
    </rPh>
    <rPh sb="9" eb="11">
      <t>メンジョ</t>
    </rPh>
    <rPh sb="17" eb="18">
      <t>ヒト</t>
    </rPh>
    <rPh sb="18" eb="19">
      <t>メ</t>
    </rPh>
    <phoneticPr fontId="1"/>
  </si>
  <si>
    <r>
      <t>自宅通学で，授業料免除“</t>
    </r>
    <r>
      <rPr>
        <sz val="11"/>
        <color rgb="FFFF0000"/>
        <rFont val="BIZ UDPゴシック"/>
        <family val="3"/>
        <charset val="128"/>
      </rPr>
      <t>あり</t>
    </r>
    <r>
      <rPr>
        <sz val="11"/>
        <color theme="1"/>
        <rFont val="BIZ UDPゴシック"/>
        <family val="3"/>
        <charset val="128"/>
      </rPr>
      <t>”　2人目</t>
    </r>
    <rPh sb="0" eb="2">
      <t>ジタク</t>
    </rPh>
    <rPh sb="2" eb="4">
      <t>ツウガク</t>
    </rPh>
    <rPh sb="6" eb="9">
      <t>ジュギョウリョウ</t>
    </rPh>
    <rPh sb="9" eb="11">
      <t>メンジョ</t>
    </rPh>
    <rPh sb="17" eb="18">
      <t>ヒト</t>
    </rPh>
    <rPh sb="18" eb="19">
      <t>メ</t>
    </rPh>
    <phoneticPr fontId="1"/>
  </si>
  <si>
    <r>
      <t>自宅外通学で授業料免除“</t>
    </r>
    <r>
      <rPr>
        <sz val="11"/>
        <color rgb="FFFF0000"/>
        <rFont val="BIZ UDPゴシック"/>
        <family val="3"/>
        <charset val="128"/>
      </rPr>
      <t>あり</t>
    </r>
    <r>
      <rPr>
        <sz val="11"/>
        <color theme="1"/>
        <rFont val="BIZ UDPゴシック"/>
        <family val="3"/>
        <charset val="128"/>
      </rPr>
      <t>” 1人目</t>
    </r>
    <rPh sb="0" eb="2">
      <t>ジタク</t>
    </rPh>
    <rPh sb="2" eb="3">
      <t>ガイ</t>
    </rPh>
    <rPh sb="3" eb="5">
      <t>ツウガク</t>
    </rPh>
    <rPh sb="6" eb="9">
      <t>ジュギョウリョウ</t>
    </rPh>
    <rPh sb="9" eb="11">
      <t>メンジョ</t>
    </rPh>
    <rPh sb="17" eb="18">
      <t>ヒト</t>
    </rPh>
    <rPh sb="18" eb="19">
      <t>メ</t>
    </rPh>
    <phoneticPr fontId="1"/>
  </si>
  <si>
    <r>
      <t>自宅外通学で授業料免除“</t>
    </r>
    <r>
      <rPr>
        <sz val="11"/>
        <color rgb="FFFF0000"/>
        <rFont val="BIZ UDPゴシック"/>
        <family val="3"/>
        <charset val="128"/>
      </rPr>
      <t>あり</t>
    </r>
    <r>
      <rPr>
        <sz val="11"/>
        <color theme="1"/>
        <rFont val="BIZ UDPゴシック"/>
        <family val="3"/>
        <charset val="128"/>
      </rPr>
      <t>” 2人目</t>
    </r>
    <rPh sb="0" eb="2">
      <t>ジタク</t>
    </rPh>
    <rPh sb="2" eb="3">
      <t>ガイ</t>
    </rPh>
    <rPh sb="3" eb="5">
      <t>ツウガク</t>
    </rPh>
    <rPh sb="6" eb="9">
      <t>ジュギョウリョウ</t>
    </rPh>
    <rPh sb="9" eb="11">
      <t>メンジョ</t>
    </rPh>
    <rPh sb="17" eb="18">
      <t>ヒト</t>
    </rPh>
    <rPh sb="18" eb="19">
      <t>メ</t>
    </rPh>
    <phoneticPr fontId="1"/>
  </si>
  <si>
    <r>
      <t>自宅通学で，授業料免除“</t>
    </r>
    <r>
      <rPr>
        <sz val="11"/>
        <color rgb="FFFF0000"/>
        <rFont val="BIZ UDPゴシック"/>
        <family val="3"/>
        <charset val="128"/>
      </rPr>
      <t>あり</t>
    </r>
    <r>
      <rPr>
        <sz val="11"/>
        <color theme="1"/>
        <rFont val="BIZ UDPゴシック"/>
        <family val="3"/>
        <charset val="128"/>
      </rPr>
      <t>” 1人目</t>
    </r>
    <rPh sb="0" eb="2">
      <t>ジタク</t>
    </rPh>
    <rPh sb="2" eb="4">
      <t>ツウガク</t>
    </rPh>
    <rPh sb="6" eb="9">
      <t>ジュギョウリョウ</t>
    </rPh>
    <rPh sb="9" eb="11">
      <t>メンジョ</t>
    </rPh>
    <rPh sb="17" eb="18">
      <t>ヒト</t>
    </rPh>
    <rPh sb="18" eb="19">
      <t>メ</t>
    </rPh>
    <phoneticPr fontId="1"/>
  </si>
  <si>
    <r>
      <t>自宅通学で，授業料免除“</t>
    </r>
    <r>
      <rPr>
        <sz val="11"/>
        <color rgb="FFFF0000"/>
        <rFont val="BIZ UDPゴシック"/>
        <family val="3"/>
        <charset val="128"/>
      </rPr>
      <t>あり</t>
    </r>
    <r>
      <rPr>
        <sz val="11"/>
        <color theme="1"/>
        <rFont val="BIZ UDPゴシック"/>
        <family val="3"/>
        <charset val="128"/>
      </rPr>
      <t>” 2人目</t>
    </r>
    <rPh sb="0" eb="2">
      <t>ジタク</t>
    </rPh>
    <rPh sb="2" eb="4">
      <t>ツウガク</t>
    </rPh>
    <rPh sb="6" eb="9">
      <t>ジュギョウリョウ</t>
    </rPh>
    <rPh sb="9" eb="11">
      <t>メンジョ</t>
    </rPh>
    <rPh sb="17" eb="18">
      <t>ヒト</t>
    </rPh>
    <rPh sb="18" eb="19">
      <t>メ</t>
    </rPh>
    <phoneticPr fontId="1"/>
  </si>
  <si>
    <r>
      <t>自宅外通学で，授業料免除“</t>
    </r>
    <r>
      <rPr>
        <sz val="11"/>
        <color rgb="FFFF0000"/>
        <rFont val="BIZ UDPゴシック"/>
        <family val="3"/>
        <charset val="128"/>
      </rPr>
      <t>あり</t>
    </r>
    <r>
      <rPr>
        <sz val="11"/>
        <color theme="1"/>
        <rFont val="BIZ UDPゴシック"/>
        <family val="3"/>
        <charset val="128"/>
      </rPr>
      <t>” 1人目</t>
    </r>
    <rPh sb="0" eb="2">
      <t>ジタク</t>
    </rPh>
    <rPh sb="2" eb="3">
      <t>ガイ</t>
    </rPh>
    <rPh sb="3" eb="5">
      <t>ツウガク</t>
    </rPh>
    <rPh sb="7" eb="10">
      <t>ジュギョウリョウ</t>
    </rPh>
    <rPh sb="10" eb="12">
      <t>メンジョ</t>
    </rPh>
    <rPh sb="18" eb="19">
      <t>ヒト</t>
    </rPh>
    <rPh sb="19" eb="20">
      <t>メ</t>
    </rPh>
    <phoneticPr fontId="1"/>
  </si>
  <si>
    <r>
      <t>自宅外通学で，授業料免除“</t>
    </r>
    <r>
      <rPr>
        <sz val="11"/>
        <color rgb="FFFF0000"/>
        <rFont val="BIZ UDPゴシック"/>
        <family val="3"/>
        <charset val="128"/>
      </rPr>
      <t>あり</t>
    </r>
    <r>
      <rPr>
        <sz val="11"/>
        <color theme="1"/>
        <rFont val="BIZ UDPゴシック"/>
        <family val="3"/>
        <charset val="128"/>
      </rPr>
      <t>” 2人目</t>
    </r>
    <rPh sb="0" eb="2">
      <t>ジタク</t>
    </rPh>
    <rPh sb="2" eb="3">
      <t>ガイ</t>
    </rPh>
    <rPh sb="3" eb="5">
      <t>ツウガク</t>
    </rPh>
    <rPh sb="7" eb="10">
      <t>ジュギョウリョウ</t>
    </rPh>
    <rPh sb="10" eb="12">
      <t>メンジョ</t>
    </rPh>
    <rPh sb="18" eb="19">
      <t>ヒト</t>
    </rPh>
    <rPh sb="19" eb="20">
      <t>メ</t>
    </rPh>
    <phoneticPr fontId="1"/>
  </si>
  <si>
    <r>
      <t>自宅外通学で授業料免除“</t>
    </r>
    <r>
      <rPr>
        <sz val="11"/>
        <color rgb="FFFF0000"/>
        <rFont val="BIZ UDPゴシック"/>
        <family val="3"/>
        <charset val="128"/>
      </rPr>
      <t>あり</t>
    </r>
    <r>
      <rPr>
        <sz val="11"/>
        <color theme="1"/>
        <rFont val="BIZ UDPゴシック"/>
        <family val="3"/>
        <charset val="128"/>
      </rPr>
      <t>”　1人目</t>
    </r>
    <rPh sb="0" eb="2">
      <t>ジタク</t>
    </rPh>
    <rPh sb="2" eb="3">
      <t>ガイ</t>
    </rPh>
    <rPh sb="3" eb="5">
      <t>ツウガク</t>
    </rPh>
    <rPh sb="6" eb="9">
      <t>ジュギョウリョウ</t>
    </rPh>
    <rPh sb="9" eb="11">
      <t>メンジョ</t>
    </rPh>
    <rPh sb="17" eb="19">
      <t>ヒトメ</t>
    </rPh>
    <phoneticPr fontId="1"/>
  </si>
  <si>
    <r>
      <t>自宅外通学で授業料免除“</t>
    </r>
    <r>
      <rPr>
        <sz val="11"/>
        <color rgb="FFFF0000"/>
        <rFont val="BIZ UDPゴシック"/>
        <family val="3"/>
        <charset val="128"/>
      </rPr>
      <t>あり</t>
    </r>
    <r>
      <rPr>
        <sz val="11"/>
        <color theme="1"/>
        <rFont val="BIZ UDPゴシック"/>
        <family val="3"/>
        <charset val="128"/>
      </rPr>
      <t>”　2人目</t>
    </r>
    <rPh sb="0" eb="2">
      <t>ジタク</t>
    </rPh>
    <rPh sb="2" eb="3">
      <t>ガイ</t>
    </rPh>
    <rPh sb="3" eb="5">
      <t>ツウガク</t>
    </rPh>
    <rPh sb="6" eb="9">
      <t>ジュギョウリョウ</t>
    </rPh>
    <rPh sb="9" eb="11">
      <t>メンジョ</t>
    </rPh>
    <rPh sb="17" eb="19">
      <t>ヒトメ</t>
    </rPh>
    <phoneticPr fontId="1"/>
  </si>
  <si>
    <t>⑥母子・父子家庭</t>
    <rPh sb="1" eb="3">
      <t>ボシ</t>
    </rPh>
    <rPh sb="4" eb="6">
      <t>フシ</t>
    </rPh>
    <rPh sb="6" eb="8">
      <t>カテイ</t>
    </rPh>
    <phoneticPr fontId="1"/>
  </si>
  <si>
    <t>⑦障害者のいる世帯</t>
    <rPh sb="1" eb="2">
      <t>ショウ</t>
    </rPh>
    <rPh sb="2" eb="3">
      <t>ガイ</t>
    </rPh>
    <rPh sb="3" eb="4">
      <t>シャ</t>
    </rPh>
    <rPh sb="7" eb="9">
      <t>セタイ</t>
    </rPh>
    <phoneticPr fontId="1"/>
  </si>
  <si>
    <t>⑧家計支持者が別居している世帯</t>
    <rPh sb="1" eb="3">
      <t>カケイ</t>
    </rPh>
    <rPh sb="3" eb="6">
      <t>シジシャ</t>
    </rPh>
    <rPh sb="7" eb="9">
      <t>ベッキョ</t>
    </rPh>
    <rPh sb="13" eb="15">
      <t>セタイ</t>
    </rPh>
    <phoneticPr fontId="1"/>
  </si>
  <si>
    <t>⑨長期療養者のいる世帯</t>
    <rPh sb="1" eb="3">
      <t>チョウキ</t>
    </rPh>
    <rPh sb="3" eb="5">
      <t>リョウヨウ</t>
    </rPh>
    <rPh sb="5" eb="6">
      <t>シャ</t>
    </rPh>
    <rPh sb="9" eb="11">
      <t>セタイ</t>
    </rPh>
    <phoneticPr fontId="1"/>
  </si>
  <si>
    <t>⑩災害等により収入減・支出増となった世帯</t>
    <rPh sb="1" eb="3">
      <t>サイガイ</t>
    </rPh>
    <rPh sb="3" eb="4">
      <t>トウ</t>
    </rPh>
    <rPh sb="7" eb="9">
      <t>シュウニュウ</t>
    </rPh>
    <rPh sb="9" eb="10">
      <t>ゲン</t>
    </rPh>
    <rPh sb="11" eb="13">
      <t>シシュツ</t>
    </rPh>
    <rPh sb="13" eb="14">
      <t>ゾウ</t>
    </rPh>
    <rPh sb="18" eb="20">
      <t>セタイ</t>
    </rPh>
    <phoneticPr fontId="1"/>
  </si>
  <si>
    <t>※該当の有無をプルダウンから選択してください。</t>
    <rPh sb="1" eb="3">
      <t>ガイトウ</t>
    </rPh>
    <rPh sb="4" eb="6">
      <t>ウム</t>
    </rPh>
    <rPh sb="14" eb="16">
      <t>センタク</t>
    </rPh>
    <phoneticPr fontId="1"/>
  </si>
  <si>
    <t>※該当する場合は人数を入力</t>
    <rPh sb="1" eb="3">
      <t>ガイトウ</t>
    </rPh>
    <rPh sb="5" eb="7">
      <t>バアイ</t>
    </rPh>
    <rPh sb="8" eb="10">
      <t>ニンズウ</t>
    </rPh>
    <rPh sb="11" eb="13">
      <t>ニュウリョク</t>
    </rPh>
    <phoneticPr fontId="1"/>
  </si>
  <si>
    <t>高等専門学校
（私立）</t>
    <rPh sb="0" eb="2">
      <t>コウトウ</t>
    </rPh>
    <rPh sb="2" eb="4">
      <t>センモン</t>
    </rPh>
    <rPh sb="4" eb="6">
      <t>ガッコウ</t>
    </rPh>
    <rPh sb="8" eb="10">
      <t>シリツ</t>
    </rPh>
    <phoneticPr fontId="1"/>
  </si>
  <si>
    <t>大学
（私立）</t>
    <rPh sb="0" eb="2">
      <t>ダイガク</t>
    </rPh>
    <rPh sb="4" eb="6">
      <t>シリツ</t>
    </rPh>
    <phoneticPr fontId="1"/>
  </si>
  <si>
    <t>＝</t>
    <phoneticPr fontId="1"/>
  </si>
  <si>
    <t>人数を入力</t>
    <rPh sb="0" eb="2">
      <t>ニンズウ</t>
    </rPh>
    <rPh sb="3" eb="5">
      <t>ニュウリョク</t>
    </rPh>
    <phoneticPr fontId="1"/>
  </si>
  <si>
    <t>金額を入力</t>
    <rPh sb="0" eb="2">
      <t>キンガク</t>
    </rPh>
    <rPh sb="3" eb="5">
      <t>ニュウリョク</t>
    </rPh>
    <phoneticPr fontId="1"/>
  </si>
  <si>
    <t>リストから選択</t>
    <rPh sb="5" eb="7">
      <t>センタク</t>
    </rPh>
    <phoneticPr fontId="1"/>
  </si>
  <si>
    <t>就学者控除1</t>
    <rPh sb="0" eb="3">
      <t>シュウガクシャ</t>
    </rPh>
    <rPh sb="3" eb="5">
      <t>コウジョ</t>
    </rPh>
    <phoneticPr fontId="1"/>
  </si>
  <si>
    <t>就学者控除2</t>
    <rPh sb="0" eb="3">
      <t>シュウガクシャ</t>
    </rPh>
    <rPh sb="3" eb="5">
      <t>コウジョ</t>
    </rPh>
    <phoneticPr fontId="1"/>
  </si>
  <si>
    <t>その他特別控除</t>
    <rPh sb="2" eb="3">
      <t>タ</t>
    </rPh>
    <rPh sb="3" eb="5">
      <t>トクベツ</t>
    </rPh>
    <rPh sb="5" eb="7">
      <t>コウジョ</t>
    </rPh>
    <phoneticPr fontId="1"/>
  </si>
  <si>
    <t>世帯収入・所得</t>
    <rPh sb="0" eb="2">
      <t>セタイ</t>
    </rPh>
    <rPh sb="2" eb="4">
      <t>シュウニュウ</t>
    </rPh>
    <rPh sb="5" eb="7">
      <t>ショトク</t>
    </rPh>
    <phoneticPr fontId="1"/>
  </si>
  <si>
    <t>高校
（国・公立）</t>
    <rPh sb="0" eb="2">
      <t>コウコウ</t>
    </rPh>
    <rPh sb="4" eb="5">
      <t>クニ</t>
    </rPh>
    <rPh sb="6" eb="8">
      <t>コウリツ</t>
    </rPh>
    <phoneticPr fontId="1"/>
  </si>
  <si>
    <t>高校
（私立）</t>
    <rPh sb="0" eb="2">
      <t>コウコウ</t>
    </rPh>
    <rPh sb="4" eb="6">
      <t>シリツ</t>
    </rPh>
    <phoneticPr fontId="1"/>
  </si>
  <si>
    <t>専修学校
高等課程
（私立）</t>
    <rPh sb="0" eb="2">
      <t>センシュウ</t>
    </rPh>
    <rPh sb="2" eb="4">
      <t>ガッコウ</t>
    </rPh>
    <rPh sb="5" eb="7">
      <t>コウトウ</t>
    </rPh>
    <rPh sb="7" eb="9">
      <t>カテイ</t>
    </rPh>
    <rPh sb="11" eb="13">
      <t>シリツ</t>
    </rPh>
    <phoneticPr fontId="1"/>
  </si>
  <si>
    <t>専修学校
専門課程
（私立）</t>
    <rPh sb="0" eb="2">
      <t>センシュウ</t>
    </rPh>
    <rPh sb="2" eb="4">
      <t>ガッコウ</t>
    </rPh>
    <rPh sb="5" eb="7">
      <t>センモン</t>
    </rPh>
    <rPh sb="7" eb="9">
      <t>カテイ</t>
    </rPh>
    <rPh sb="11" eb="13">
      <t>シリツ</t>
    </rPh>
    <phoneticPr fontId="1"/>
  </si>
  <si>
    <t>※本人を含む同一生計を営む世帯の人数を入力してください。</t>
    <rPh sb="1" eb="3">
      <t>ホンニン</t>
    </rPh>
    <rPh sb="4" eb="5">
      <t>フク</t>
    </rPh>
    <rPh sb="6" eb="8">
      <t>ドウイツ</t>
    </rPh>
    <rPh sb="8" eb="10">
      <t>セイケイ</t>
    </rPh>
    <rPh sb="11" eb="12">
      <t>イトナ</t>
    </rPh>
    <rPh sb="13" eb="15">
      <t>セタイ</t>
    </rPh>
    <rPh sb="16" eb="18">
      <t>ニンズウ</t>
    </rPh>
    <rPh sb="19" eb="21">
      <t>ニュウリョク</t>
    </rPh>
    <phoneticPr fontId="1"/>
  </si>
  <si>
    <t>※今年度も引き続き受給するものを入力してください。</t>
    <rPh sb="1" eb="4">
      <t>コンネンド</t>
    </rPh>
    <rPh sb="5" eb="6">
      <t>ヒ</t>
    </rPh>
    <rPh sb="7" eb="8">
      <t>ツヅ</t>
    </rPh>
    <rPh sb="9" eb="11">
      <t>ジュキュウ</t>
    </rPh>
    <rPh sb="16" eb="18">
      <t>ニュウリョク</t>
    </rPh>
    <phoneticPr fontId="1"/>
  </si>
  <si>
    <t>⑤本人以外の就学者数</t>
    <rPh sb="1" eb="3">
      <t>ホンニン</t>
    </rPh>
    <rPh sb="3" eb="5">
      <t>イガイ</t>
    </rPh>
    <rPh sb="6" eb="9">
      <t>シュウガクシャ</t>
    </rPh>
    <rPh sb="9" eb="10">
      <t>スウ</t>
    </rPh>
    <phoneticPr fontId="1"/>
  </si>
  <si>
    <t>家計基準適格性判定結果</t>
    <rPh sb="0" eb="2">
      <t>カケイ</t>
    </rPh>
    <rPh sb="2" eb="4">
      <t>キジュン</t>
    </rPh>
    <rPh sb="4" eb="6">
      <t>テキカク</t>
    </rPh>
    <rPh sb="6" eb="7">
      <t>セイ</t>
    </rPh>
    <rPh sb="7" eb="9">
      <t>ハンテイ</t>
    </rPh>
    <rPh sb="9" eb="11">
      <t>ケッカ</t>
    </rPh>
    <phoneticPr fontId="1"/>
  </si>
  <si>
    <t>非表示</t>
    <rPh sb="0" eb="3">
      <t>ヒヒョウジ</t>
    </rPh>
    <phoneticPr fontId="1"/>
  </si>
  <si>
    <t>授業料免除家計基準適格性判定表（大学院修士・博士前期・専門職学位課程用）</t>
    <rPh sb="0" eb="3">
      <t>ジュギョウリョウ</t>
    </rPh>
    <rPh sb="3" eb="5">
      <t>メンジョ</t>
    </rPh>
    <rPh sb="5" eb="7">
      <t>カケイ</t>
    </rPh>
    <rPh sb="7" eb="9">
      <t>キジュン</t>
    </rPh>
    <rPh sb="9" eb="11">
      <t>テキカク</t>
    </rPh>
    <rPh sb="11" eb="12">
      <t>セイ</t>
    </rPh>
    <rPh sb="12" eb="14">
      <t>ハンテイ</t>
    </rPh>
    <rPh sb="14" eb="15">
      <t>ヒョウ</t>
    </rPh>
    <rPh sb="16" eb="19">
      <t>ダイガクイン</t>
    </rPh>
    <rPh sb="19" eb="21">
      <t>シュウシ</t>
    </rPh>
    <rPh sb="22" eb="24">
      <t>ハカセ</t>
    </rPh>
    <rPh sb="24" eb="26">
      <t>ゼンキ</t>
    </rPh>
    <rPh sb="27" eb="30">
      <t>センモンショク</t>
    </rPh>
    <rPh sb="30" eb="32">
      <t>ガクイ</t>
    </rPh>
    <rPh sb="32" eb="34">
      <t>カテイ</t>
    </rPh>
    <rPh sb="34" eb="35">
      <t>ヨウ</t>
    </rPh>
    <phoneticPr fontId="1"/>
  </si>
  <si>
    <t>非表示</t>
    <rPh sb="0" eb="3">
      <t>ヒヒョウジ</t>
    </rPh>
    <phoneticPr fontId="1"/>
  </si>
  <si>
    <t>※給与所得者以外は確定申告等における「所得金額」を千円単位で入力</t>
    <rPh sb="1" eb="3">
      <t>キュウヨ</t>
    </rPh>
    <rPh sb="3" eb="5">
      <t>ショトク</t>
    </rPh>
    <rPh sb="5" eb="6">
      <t>シャ</t>
    </rPh>
    <rPh sb="6" eb="8">
      <t>イガイ</t>
    </rPh>
    <rPh sb="9" eb="11">
      <t>カクテイ</t>
    </rPh>
    <rPh sb="11" eb="13">
      <t>シンコク</t>
    </rPh>
    <rPh sb="13" eb="14">
      <t>ナド</t>
    </rPh>
    <rPh sb="19" eb="21">
      <t>ショトク</t>
    </rPh>
    <rPh sb="21" eb="23">
      <t>キンガク</t>
    </rPh>
    <rPh sb="25" eb="27">
      <t>センエン</t>
    </rPh>
    <rPh sb="27" eb="29">
      <t>タンイ</t>
    </rPh>
    <rPh sb="30" eb="32">
      <t>ニュウリョク</t>
    </rPh>
    <phoneticPr fontId="1"/>
  </si>
  <si>
    <t>※給与所得者は源泉徴収票等における「支払金額」を千円単位で入力</t>
    <rPh sb="1" eb="3">
      <t>キュウヨ</t>
    </rPh>
    <rPh sb="3" eb="5">
      <t>ショトク</t>
    </rPh>
    <rPh sb="5" eb="6">
      <t>シャ</t>
    </rPh>
    <rPh sb="7" eb="9">
      <t>ゲンセン</t>
    </rPh>
    <rPh sb="9" eb="11">
      <t>チョウシュウ</t>
    </rPh>
    <rPh sb="11" eb="12">
      <t>ヒョウ</t>
    </rPh>
    <rPh sb="12" eb="13">
      <t>トウ</t>
    </rPh>
    <rPh sb="18" eb="20">
      <t>シハラ</t>
    </rPh>
    <rPh sb="20" eb="22">
      <t>キンガク</t>
    </rPh>
    <rPh sb="24" eb="26">
      <t>センエン</t>
    </rPh>
    <rPh sb="26" eb="28">
      <t>タンイ</t>
    </rPh>
    <rPh sb="29" eb="31">
      <t>ニュウリョク</t>
    </rPh>
    <phoneticPr fontId="1"/>
  </si>
  <si>
    <t>※注意：私費外国人留学生及び独立生計者は“自宅”を選択してください。</t>
    <rPh sb="1" eb="3">
      <t>チュウイ</t>
    </rPh>
    <rPh sb="4" eb="6">
      <t>シヒ</t>
    </rPh>
    <rPh sb="6" eb="8">
      <t>ガイコク</t>
    </rPh>
    <rPh sb="8" eb="9">
      <t>ジン</t>
    </rPh>
    <rPh sb="9" eb="12">
      <t>リュウガクセイ</t>
    </rPh>
    <rPh sb="12" eb="13">
      <t>オヨ</t>
    </rPh>
    <rPh sb="14" eb="16">
      <t>ドクリツ</t>
    </rPh>
    <rPh sb="16" eb="18">
      <t>セイケイ</t>
    </rPh>
    <rPh sb="18" eb="19">
      <t>シャ</t>
    </rPh>
    <rPh sb="21" eb="23">
      <t>ジタク</t>
    </rPh>
    <rPh sb="25" eb="27">
      <t>センタク</t>
    </rPh>
    <phoneticPr fontId="1"/>
  </si>
  <si>
    <t>※該当する項目に人数，授業料免除の有無，授業料免除“有”の場合は免除額を差し引いた支払った授業料の金額を千円単位で入力してください。</t>
    <rPh sb="1" eb="3">
      <t>ガイトウ</t>
    </rPh>
    <rPh sb="5" eb="7">
      <t>コウモク</t>
    </rPh>
    <rPh sb="8" eb="10">
      <t>ニンズウ</t>
    </rPh>
    <rPh sb="11" eb="14">
      <t>ジュギョウリョウ</t>
    </rPh>
    <rPh sb="14" eb="16">
      <t>メンジョ</t>
    </rPh>
    <rPh sb="17" eb="19">
      <t>ウム</t>
    </rPh>
    <rPh sb="20" eb="23">
      <t>ジュギョウリョウ</t>
    </rPh>
    <rPh sb="23" eb="25">
      <t>メンジョ</t>
    </rPh>
    <rPh sb="26" eb="27">
      <t>アリ</t>
    </rPh>
    <rPh sb="29" eb="31">
      <t>バアイ</t>
    </rPh>
    <rPh sb="32" eb="34">
      <t>メンジョ</t>
    </rPh>
    <rPh sb="34" eb="35">
      <t>ガク</t>
    </rPh>
    <rPh sb="36" eb="37">
      <t>サ</t>
    </rPh>
    <rPh sb="38" eb="39">
      <t>ヒ</t>
    </rPh>
    <rPh sb="41" eb="43">
      <t>シハラ</t>
    </rPh>
    <rPh sb="45" eb="48">
      <t>ジュギョウリョウ</t>
    </rPh>
    <rPh sb="49" eb="51">
      <t>キンガク</t>
    </rPh>
    <rPh sb="52" eb="54">
      <t>センエン</t>
    </rPh>
    <rPh sb="54" eb="56">
      <t>タンイ</t>
    </rPh>
    <rPh sb="57" eb="59">
      <t>ニュウリョク</t>
    </rPh>
    <phoneticPr fontId="1"/>
  </si>
  <si>
    <t>自宅外通学</t>
  </si>
  <si>
    <r>
      <t>自宅通学で,授業料免除“</t>
    </r>
    <r>
      <rPr>
        <sz val="11"/>
        <color rgb="FFFF0000"/>
        <rFont val="BIZ UDPゴシック"/>
        <family val="3"/>
        <charset val="128"/>
      </rPr>
      <t>あり</t>
    </r>
    <r>
      <rPr>
        <sz val="11"/>
        <color theme="1"/>
        <rFont val="BIZ UDPゴシック"/>
        <family val="3"/>
        <charset val="128"/>
      </rPr>
      <t>” 1人目</t>
    </r>
    <rPh sb="0" eb="2">
      <t>ジタク</t>
    </rPh>
    <rPh sb="2" eb="4">
      <t>ツウガク</t>
    </rPh>
    <rPh sb="6" eb="9">
      <t>ジュギョウリョウ</t>
    </rPh>
    <rPh sb="9" eb="11">
      <t>メンジョ</t>
    </rPh>
    <rPh sb="17" eb="18">
      <t>ヒト</t>
    </rPh>
    <rPh sb="18" eb="19">
      <t>メ</t>
    </rPh>
    <phoneticPr fontId="1"/>
  </si>
  <si>
    <r>
      <t>自宅通学で,授業料免除“</t>
    </r>
    <r>
      <rPr>
        <sz val="11"/>
        <color rgb="FFFF0000"/>
        <rFont val="BIZ UDPゴシック"/>
        <family val="3"/>
        <charset val="128"/>
      </rPr>
      <t>あり</t>
    </r>
    <r>
      <rPr>
        <sz val="11"/>
        <color theme="1"/>
        <rFont val="BIZ UDPゴシック"/>
        <family val="3"/>
        <charset val="128"/>
      </rPr>
      <t>” 2人目</t>
    </r>
    <rPh sb="0" eb="2">
      <t>ジタク</t>
    </rPh>
    <rPh sb="2" eb="4">
      <t>ツウガク</t>
    </rPh>
    <rPh sb="6" eb="9">
      <t>ジュギョウリョウ</t>
    </rPh>
    <rPh sb="9" eb="11">
      <t>メンジョ</t>
    </rPh>
    <rPh sb="17" eb="18">
      <t>ヒト</t>
    </rPh>
    <rPh sb="18" eb="19">
      <t>メ</t>
    </rPh>
    <phoneticPr fontId="1"/>
  </si>
  <si>
    <t>専修学校
高等課程
（国・公立）</t>
    <rPh sb="0" eb="2">
      <t>センシュウ</t>
    </rPh>
    <rPh sb="2" eb="4">
      <t>ガッコウ</t>
    </rPh>
    <rPh sb="5" eb="7">
      <t>コウトウ</t>
    </rPh>
    <rPh sb="7" eb="9">
      <t>カテイ</t>
    </rPh>
    <rPh sb="11" eb="12">
      <t>コク</t>
    </rPh>
    <rPh sb="13" eb="15">
      <t>コウリツ</t>
    </rPh>
    <phoneticPr fontId="1"/>
  </si>
  <si>
    <t>専修学校
専門課程
（国・公立）</t>
    <rPh sb="0" eb="2">
      <t>センシュウ</t>
    </rPh>
    <rPh sb="2" eb="4">
      <t>ガッコウ</t>
    </rPh>
    <rPh sb="5" eb="7">
      <t>センモン</t>
    </rPh>
    <rPh sb="7" eb="9">
      <t>カテイ</t>
    </rPh>
    <rPh sb="11" eb="12">
      <t>コク</t>
    </rPh>
    <rPh sb="13" eb="15">
      <t>コウリツ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</si>
</sst>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b/>
      <sz val="11"/>
      <color theme="0"/>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theme="0"/>
      <name val="BIZ UDPゴシック"/>
      <family val="3"/>
      <charset val="128"/>
    </font>
    <font>
      <sz val="11"/>
      <name val="ＭＳ Ｐゴシック"/>
      <family val="3"/>
      <charset val="128"/>
    </font>
    <font>
      <sz val="18"/>
      <name val="ＭＳ Ｐゴシック"/>
      <family val="3"/>
      <charset val="128"/>
    </font>
    <font>
      <sz val="11"/>
      <color rgb="FF0070C0"/>
      <name val="ＭＳ Ｐゴシック"/>
      <family val="3"/>
      <charset val="128"/>
    </font>
    <font>
      <sz val="6"/>
      <name val="ＭＳ Ｐゴシック"/>
      <family val="3"/>
      <charset val="128"/>
    </font>
    <font>
      <sz val="18"/>
      <color rgb="FF0070C0"/>
      <name val="ＭＳ Ｐゴシック"/>
      <family val="3"/>
      <charset val="128"/>
    </font>
    <font>
      <sz val="11"/>
      <name val="ＭＳ Ｐゴシック"/>
      <family val="2"/>
      <charset val="128"/>
      <scheme val="minor"/>
    </font>
    <font>
      <sz val="11"/>
      <color rgb="FFFF0000"/>
      <name val="BIZ UDPゴシック"/>
      <family val="3"/>
      <charset val="128"/>
    </font>
    <font>
      <b/>
      <sz val="12"/>
      <color theme="0"/>
      <name val="BIZ UDPゴシック"/>
      <family val="3"/>
      <charset val="128"/>
    </font>
    <font>
      <sz val="8"/>
      <color theme="8"/>
      <name val="ＭＳ Ｐゴシック"/>
      <family val="3"/>
      <charset val="128"/>
      <scheme val="minor"/>
    </font>
    <font>
      <sz val="8"/>
      <color theme="8"/>
      <name val="ＭＳ Ｐゴシック"/>
      <family val="2"/>
      <charset val="128"/>
      <scheme val="minor"/>
    </font>
    <font>
      <sz val="8"/>
      <color theme="8"/>
      <name val="ＭＳ Ｐゴシック"/>
      <family val="3"/>
      <charset val="128"/>
    </font>
    <font>
      <b/>
      <sz val="12"/>
      <color theme="1"/>
      <name val="BIZ UDPゴシック"/>
      <family val="3"/>
      <charset val="128"/>
    </font>
    <font>
      <b/>
      <sz val="14"/>
      <color theme="1"/>
      <name val="BIZ UDPゴシック"/>
      <family val="3"/>
      <charset val="128"/>
    </font>
  </fonts>
  <fills count="16">
    <fill>
      <patternFill patternType="none"/>
    </fill>
    <fill>
      <patternFill patternType="gray125"/>
    </fill>
    <fill>
      <patternFill patternType="solid">
        <fgColor rgb="FFCCECFF"/>
        <bgColor indexed="64"/>
      </patternFill>
    </fill>
    <fill>
      <patternFill patternType="solid">
        <fgColor rgb="FFFFB9B9"/>
        <bgColor indexed="64"/>
      </patternFill>
    </fill>
    <fill>
      <patternFill patternType="solid">
        <fgColor theme="4"/>
        <bgColor indexed="64"/>
      </patternFill>
    </fill>
    <fill>
      <patternFill patternType="solid">
        <fgColor rgb="FFFFFF00"/>
        <bgColor indexed="64"/>
      </patternFill>
    </fill>
    <fill>
      <patternFill patternType="solid">
        <fgColor rgb="FF7030A0"/>
        <bgColor indexed="64"/>
      </patternFill>
    </fill>
    <fill>
      <patternFill patternType="solid">
        <fgColor rgb="FFC7A1E3"/>
        <bgColor indexed="64"/>
      </patternFill>
    </fill>
    <fill>
      <patternFill patternType="solid">
        <fgColor rgb="FFFF0000"/>
        <bgColor indexed="64"/>
      </patternFill>
    </fill>
    <fill>
      <patternFill patternType="solid">
        <fgColor theme="2"/>
        <bgColor indexed="64"/>
      </patternFill>
    </fill>
    <fill>
      <patternFill patternType="solid">
        <fgColor rgb="FF002060"/>
        <bgColor indexed="64"/>
      </patternFill>
    </fill>
    <fill>
      <patternFill patternType="solid">
        <fgColor theme="7" tint="0.79998168889431442"/>
        <bgColor indexed="64"/>
      </patternFill>
    </fill>
    <fill>
      <patternFill patternType="solid">
        <fgColor rgb="FFFF7C8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rgb="FFFF0000"/>
      </right>
      <top style="medium">
        <color rgb="FFFF0000"/>
      </top>
      <bottom style="medium">
        <color rgb="FFFF0000"/>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indexed="64"/>
      </left>
      <right style="thin">
        <color indexed="64"/>
      </right>
      <top/>
      <bottom/>
      <diagonal/>
    </border>
    <border>
      <left/>
      <right/>
      <top style="hair">
        <color auto="1"/>
      </top>
      <bottom/>
      <diagonal/>
    </border>
    <border>
      <left/>
      <right/>
      <top/>
      <bottom style="hair">
        <color auto="1"/>
      </bottom>
      <diagonal/>
    </border>
    <border>
      <left style="hair">
        <color auto="1"/>
      </left>
      <right/>
      <top/>
      <bottom/>
      <diagonal/>
    </border>
    <border>
      <left style="medium">
        <color indexed="64"/>
      </left>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medium">
        <color indexed="64"/>
      </left>
      <right style="medium">
        <color indexed="64"/>
      </right>
      <top style="medium">
        <color indexed="64"/>
      </top>
      <bottom style="thin">
        <color auto="1"/>
      </bottom>
      <diagonal/>
    </border>
    <border>
      <left/>
      <right style="thin">
        <color auto="1"/>
      </right>
      <top/>
      <bottom style="thin">
        <color auto="1"/>
      </bottom>
      <diagonal/>
    </border>
    <border>
      <left style="medium">
        <color indexed="64"/>
      </left>
      <right style="thin">
        <color auto="1"/>
      </right>
      <top style="hair">
        <color indexed="64"/>
      </top>
      <bottom/>
      <diagonal/>
    </border>
    <border>
      <left style="thin">
        <color auto="1"/>
      </left>
      <right style="thin">
        <color auto="1"/>
      </right>
      <top/>
      <bottom style="thin">
        <color auto="1"/>
      </bottom>
      <diagonal/>
    </border>
    <border>
      <left/>
      <right style="medium">
        <color indexed="64"/>
      </right>
      <top style="hair">
        <color indexed="64"/>
      </top>
      <bottom style="hair">
        <color indexed="64"/>
      </bottom>
      <diagonal/>
    </border>
    <border>
      <left style="thin">
        <color auto="1"/>
      </left>
      <right style="thin">
        <color auto="1"/>
      </right>
      <top/>
      <bottom/>
      <diagonal/>
    </border>
    <border>
      <left/>
      <right style="hair">
        <color auto="1"/>
      </right>
      <top style="hair">
        <color auto="1"/>
      </top>
      <bottom/>
      <diagonal/>
    </border>
    <border>
      <left style="medium">
        <color indexed="64"/>
      </left>
      <right/>
      <top style="hair">
        <color indexed="64"/>
      </top>
      <bottom/>
      <diagonal/>
    </border>
    <border>
      <left/>
      <right style="thin">
        <color auto="1"/>
      </right>
      <top style="hair">
        <color auto="1"/>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auto="1"/>
      </left>
      <right/>
      <top style="hair">
        <color auto="1"/>
      </top>
      <bottom style="hair">
        <color auto="1"/>
      </bottom>
      <diagonal/>
    </border>
    <border>
      <left/>
      <right style="medium">
        <color indexed="64"/>
      </right>
      <top style="hair">
        <color indexed="64"/>
      </top>
      <bottom/>
      <diagonal/>
    </border>
    <border>
      <left/>
      <right style="medium">
        <color indexed="64"/>
      </right>
      <top style="hair">
        <color auto="1"/>
      </top>
      <bottom style="thin">
        <color auto="1"/>
      </bottom>
      <diagonal/>
    </border>
    <border>
      <left/>
      <right/>
      <top style="hair">
        <color auto="1"/>
      </top>
      <bottom style="thin">
        <color auto="1"/>
      </bottom>
      <diagonal/>
    </border>
    <border>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indexed="64"/>
      </left>
      <right style="hair">
        <color indexed="64"/>
      </right>
      <top style="thin">
        <color auto="1"/>
      </top>
      <bottom/>
      <diagonal/>
    </border>
  </borders>
  <cellStyleXfs count="2">
    <xf numFmtId="0" fontId="0" fillId="0" borderId="0">
      <alignment vertical="center"/>
    </xf>
    <xf numFmtId="0" fontId="7" fillId="0" borderId="0">
      <alignment vertical="center"/>
    </xf>
  </cellStyleXfs>
  <cellXfs count="134">
    <xf numFmtId="0" fontId="0" fillId="0" borderId="0" xfId="0">
      <alignment vertical="center"/>
    </xf>
    <xf numFmtId="0" fontId="0" fillId="0" borderId="0" xfId="0" applyFill="1">
      <alignment vertical="center"/>
    </xf>
    <xf numFmtId="0" fontId="2" fillId="0" borderId="0" xfId="0" applyFont="1">
      <alignment vertical="center"/>
    </xf>
    <xf numFmtId="0" fontId="0" fillId="3" borderId="2" xfId="0" applyFill="1" applyBorder="1">
      <alignment vertical="center"/>
    </xf>
    <xf numFmtId="0" fontId="0" fillId="0" borderId="0" xfId="0" applyFill="1" applyBorder="1">
      <alignment vertical="center"/>
    </xf>
    <xf numFmtId="0" fontId="4" fillId="4" borderId="2" xfId="0" applyFont="1" applyFill="1" applyBorder="1">
      <alignment vertical="center"/>
    </xf>
    <xf numFmtId="0" fontId="4" fillId="4" borderId="0" xfId="0" applyFont="1" applyFill="1" applyBorder="1">
      <alignment vertical="center"/>
    </xf>
    <xf numFmtId="0" fontId="4" fillId="4" borderId="0" xfId="0" applyFont="1" applyFill="1">
      <alignment vertical="center"/>
    </xf>
    <xf numFmtId="0" fontId="4" fillId="0" borderId="0" xfId="0" applyFont="1" applyFill="1" applyBorder="1">
      <alignment vertical="center"/>
    </xf>
    <xf numFmtId="0" fontId="0" fillId="0" borderId="0" xfId="0" applyBorder="1">
      <alignment vertical="center"/>
    </xf>
    <xf numFmtId="0" fontId="0" fillId="5" borderId="0" xfId="0" applyFill="1">
      <alignment vertical="center"/>
    </xf>
    <xf numFmtId="0" fontId="0" fillId="0" borderId="6" xfId="0" applyBorder="1">
      <alignment vertical="center"/>
    </xf>
    <xf numFmtId="0" fontId="0" fillId="0" borderId="7" xfId="0" applyBorder="1">
      <alignment vertical="center"/>
    </xf>
    <xf numFmtId="0" fontId="3" fillId="6" borderId="0" xfId="0" applyFont="1" applyFill="1">
      <alignment vertical="center"/>
    </xf>
    <xf numFmtId="0" fontId="4" fillId="4" borderId="4" xfId="0" applyFont="1" applyFill="1" applyBorder="1">
      <alignment vertical="center"/>
    </xf>
    <xf numFmtId="0" fontId="3" fillId="7" borderId="0" xfId="0" applyFont="1" applyFill="1" applyBorder="1">
      <alignment vertical="center"/>
    </xf>
    <xf numFmtId="0" fontId="6" fillId="10" borderId="0" xfId="0" applyFont="1" applyFill="1">
      <alignment vertical="center"/>
    </xf>
    <xf numFmtId="0" fontId="8" fillId="0" borderId="3" xfId="1" applyFont="1" applyBorder="1" applyAlignment="1">
      <alignment vertical="center" shrinkToFit="1"/>
    </xf>
    <xf numFmtId="0" fontId="9" fillId="11" borderId="8" xfId="1" applyFont="1" applyFill="1" applyBorder="1" applyAlignment="1">
      <alignment vertical="center" shrinkToFit="1"/>
    </xf>
    <xf numFmtId="0" fontId="7" fillId="0" borderId="0" xfId="1" applyFont="1" applyAlignment="1">
      <alignment vertical="center" shrinkToFit="1"/>
    </xf>
    <xf numFmtId="0" fontId="8" fillId="0" borderId="3" xfId="1" applyFont="1" applyBorder="1">
      <alignment vertical="center"/>
    </xf>
    <xf numFmtId="0" fontId="11" fillId="11" borderId="1" xfId="1" applyFont="1" applyFill="1" applyBorder="1">
      <alignment vertical="center"/>
    </xf>
    <xf numFmtId="0" fontId="7" fillId="0" borderId="0" xfId="1">
      <alignment vertical="center"/>
    </xf>
    <xf numFmtId="0" fontId="11" fillId="11" borderId="9" xfId="1" applyFont="1" applyFill="1" applyBorder="1">
      <alignment vertical="center"/>
    </xf>
    <xf numFmtId="0" fontId="8" fillId="0" borderId="0" xfId="1" applyFont="1">
      <alignment vertical="center"/>
    </xf>
    <xf numFmtId="0" fontId="12" fillId="0" borderId="0" xfId="0" applyFont="1" applyFill="1" applyBorder="1">
      <alignment vertical="center"/>
    </xf>
    <xf numFmtId="0" fontId="6" fillId="12" borderId="0" xfId="0" applyFont="1" applyFill="1">
      <alignment vertical="center"/>
    </xf>
    <xf numFmtId="0" fontId="6" fillId="13" borderId="0" xfId="0" applyFont="1" applyFill="1">
      <alignment vertical="center"/>
    </xf>
    <xf numFmtId="0" fontId="0" fillId="0" borderId="0" xfId="0" applyAlignment="1">
      <alignment horizontal="center" vertical="center"/>
    </xf>
    <xf numFmtId="0" fontId="0" fillId="0" borderId="0" xfId="0" applyBorder="1" applyAlignment="1">
      <alignment horizontal="center" vertical="center"/>
    </xf>
    <xf numFmtId="0" fontId="3" fillId="0" borderId="0" xfId="0" applyFont="1" applyFill="1" applyAlignment="1">
      <alignment horizontal="right" vertical="center"/>
    </xf>
    <xf numFmtId="0" fontId="3" fillId="0" borderId="0" xfId="0" applyFont="1" applyFill="1">
      <alignment vertical="center"/>
    </xf>
    <xf numFmtId="0" fontId="0" fillId="11" borderId="2" xfId="0" applyFill="1" applyBorder="1">
      <alignment vertical="center"/>
    </xf>
    <xf numFmtId="0" fontId="0" fillId="14" borderId="2" xfId="0" applyFill="1" applyBorder="1">
      <alignment vertical="center"/>
    </xf>
    <xf numFmtId="0" fontId="2" fillId="0" borderId="11" xfId="0" applyFont="1" applyBorder="1" applyAlignment="1">
      <alignment horizontal="center" vertical="center"/>
    </xf>
    <xf numFmtId="0" fontId="0" fillId="0" borderId="12" xfId="0" applyBorder="1">
      <alignment vertical="center"/>
    </xf>
    <xf numFmtId="0" fontId="0" fillId="0" borderId="14" xfId="0" applyBorder="1">
      <alignment vertical="center"/>
    </xf>
    <xf numFmtId="0" fontId="0" fillId="0" borderId="13" xfId="0" applyBorder="1">
      <alignment vertical="center"/>
    </xf>
    <xf numFmtId="0" fontId="0" fillId="2" borderId="0" xfId="0" applyFont="1" applyFill="1" applyBorder="1">
      <alignment vertical="center"/>
    </xf>
    <xf numFmtId="0" fontId="0" fillId="0" borderId="0" xfId="0" applyFont="1" applyFill="1" applyBorder="1">
      <alignment vertical="center"/>
    </xf>
    <xf numFmtId="0" fontId="0" fillId="0" borderId="16" xfId="0" applyBorder="1" applyAlignment="1">
      <alignment horizontal="center" vertical="center"/>
    </xf>
    <xf numFmtId="0" fontId="0" fillId="0" borderId="17" xfId="0" applyBorder="1">
      <alignment vertical="center"/>
    </xf>
    <xf numFmtId="0" fontId="0" fillId="0" borderId="21" xfId="0" applyBorder="1">
      <alignment vertical="center"/>
    </xf>
    <xf numFmtId="0" fontId="2" fillId="0" borderId="22" xfId="0" applyFont="1" applyBorder="1">
      <alignment vertical="center"/>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Border="1">
      <alignment vertical="center"/>
    </xf>
    <xf numFmtId="0" fontId="0" fillId="0" borderId="22" xfId="0" applyFill="1" applyBorder="1">
      <alignment vertical="center"/>
    </xf>
    <xf numFmtId="0" fontId="0" fillId="0" borderId="24" xfId="0" applyFill="1" applyBorder="1">
      <alignment vertical="center"/>
    </xf>
    <xf numFmtId="0" fontId="0" fillId="0" borderId="27" xfId="0" applyBorder="1">
      <alignment vertical="center"/>
    </xf>
    <xf numFmtId="0" fontId="2" fillId="0" borderId="12" xfId="0" applyFont="1" applyBorder="1">
      <alignment vertical="center"/>
    </xf>
    <xf numFmtId="0" fontId="0" fillId="0" borderId="26" xfId="0" applyBorder="1">
      <alignment vertical="center"/>
    </xf>
    <xf numFmtId="0" fontId="0" fillId="0" borderId="30" xfId="0" applyBorder="1">
      <alignment vertical="center"/>
    </xf>
    <xf numFmtId="0" fontId="2" fillId="0" borderId="32" xfId="0" applyFont="1" applyBorder="1">
      <alignment vertical="center"/>
    </xf>
    <xf numFmtId="0" fontId="0" fillId="0" borderId="33" xfId="0" applyBorder="1">
      <alignment vertical="center"/>
    </xf>
    <xf numFmtId="0" fontId="0" fillId="0" borderId="34" xfId="0" applyBorder="1">
      <alignment vertical="center"/>
    </xf>
    <xf numFmtId="0" fontId="0" fillId="0" borderId="19" xfId="0" applyBorder="1">
      <alignment vertical="center"/>
    </xf>
    <xf numFmtId="0" fontId="0" fillId="0" borderId="20" xfId="0" applyBorder="1">
      <alignment vertical="center"/>
    </xf>
    <xf numFmtId="0" fontId="2" fillId="0" borderId="20" xfId="0" applyFont="1" applyBorder="1">
      <alignment vertical="center"/>
    </xf>
    <xf numFmtId="0" fontId="2" fillId="0" borderId="0" xfId="0" applyFont="1" applyBorder="1" applyAlignment="1">
      <alignment vertical="center" shrinkToFit="1"/>
    </xf>
    <xf numFmtId="0" fontId="0" fillId="0" borderId="0" xfId="0" applyBorder="1" applyAlignment="1">
      <alignment vertical="center" shrinkToFit="1"/>
    </xf>
    <xf numFmtId="0" fontId="2" fillId="0" borderId="12" xfId="0" applyFont="1" applyBorder="1" applyAlignment="1">
      <alignment horizontal="center" vertical="center"/>
    </xf>
    <xf numFmtId="0" fontId="0" fillId="0" borderId="37" xfId="0" applyBorder="1">
      <alignment vertical="center"/>
    </xf>
    <xf numFmtId="0" fontId="0" fillId="0" borderId="12" xfId="0" applyBorder="1" applyAlignment="1">
      <alignment vertical="center" shrinkToFit="1"/>
    </xf>
    <xf numFmtId="0" fontId="2" fillId="0" borderId="12" xfId="0" applyFont="1" applyBorder="1" applyAlignment="1">
      <alignment vertical="center" shrinkToFit="1"/>
    </xf>
    <xf numFmtId="0" fontId="0" fillId="0" borderId="18" xfId="0" applyBorder="1">
      <alignment vertical="center"/>
    </xf>
    <xf numFmtId="0" fontId="0" fillId="0" borderId="39" xfId="0" applyBorder="1">
      <alignment vertical="center"/>
    </xf>
    <xf numFmtId="0" fontId="2" fillId="0" borderId="12" xfId="0" applyFont="1" applyBorder="1" applyAlignment="1">
      <alignment vertical="center"/>
    </xf>
    <xf numFmtId="0" fontId="2" fillId="9" borderId="12" xfId="0" applyFont="1" applyFill="1" applyBorder="1" applyAlignment="1">
      <alignment vertical="center"/>
    </xf>
    <xf numFmtId="0" fontId="2" fillId="0" borderId="15" xfId="0" applyFont="1" applyBorder="1" applyAlignment="1">
      <alignment vertical="center"/>
    </xf>
    <xf numFmtId="0" fontId="2" fillId="9" borderId="15" xfId="0" applyFont="1" applyFill="1" applyBorder="1" applyAlignment="1">
      <alignment vertical="center"/>
    </xf>
    <xf numFmtId="0" fontId="0" fillId="9" borderId="12" xfId="0" applyFill="1" applyBorder="1">
      <alignment vertical="center"/>
    </xf>
    <xf numFmtId="0" fontId="0" fillId="9" borderId="27" xfId="0" applyFill="1" applyBorder="1">
      <alignment vertical="center"/>
    </xf>
    <xf numFmtId="0" fontId="0" fillId="9" borderId="0" xfId="0" applyFill="1" applyBorder="1">
      <alignment vertical="center"/>
    </xf>
    <xf numFmtId="0" fontId="0" fillId="9" borderId="38" xfId="0" applyFill="1" applyBorder="1">
      <alignment vertical="center"/>
    </xf>
    <xf numFmtId="0" fontId="2" fillId="0" borderId="18" xfId="0" applyFont="1" applyBorder="1">
      <alignment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8" borderId="0" xfId="0" applyFill="1">
      <alignment vertical="center"/>
    </xf>
    <xf numFmtId="0" fontId="4" fillId="0" borderId="0" xfId="0" applyFont="1" applyFill="1">
      <alignment vertical="center"/>
    </xf>
    <xf numFmtId="0" fontId="5" fillId="0" borderId="0" xfId="0" applyFont="1" applyFill="1">
      <alignment vertical="center"/>
    </xf>
    <xf numFmtId="0" fontId="0" fillId="0" borderId="40" xfId="0" applyBorder="1">
      <alignment vertical="center"/>
    </xf>
    <xf numFmtId="0" fontId="15" fillId="0" borderId="0" xfId="0" applyFont="1" applyBorder="1">
      <alignment vertical="center"/>
    </xf>
    <xf numFmtId="0" fontId="15" fillId="0" borderId="22" xfId="0" applyFont="1" applyBorder="1">
      <alignment vertical="center"/>
    </xf>
    <xf numFmtId="0" fontId="15" fillId="0" borderId="12" xfId="0" applyFont="1" applyBorder="1">
      <alignment vertical="center"/>
    </xf>
    <xf numFmtId="0" fontId="16" fillId="0" borderId="0" xfId="0" applyFont="1" applyFill="1" applyBorder="1" applyAlignment="1">
      <alignment horizontal="left" vertical="center"/>
    </xf>
    <xf numFmtId="0" fontId="15" fillId="0" borderId="0" xfId="0" applyFont="1" applyFill="1" applyBorder="1" applyAlignment="1">
      <alignment horizontal="left" vertical="center"/>
    </xf>
    <xf numFmtId="0" fontId="17" fillId="0" borderId="22" xfId="0" applyFont="1" applyBorder="1">
      <alignment vertical="center"/>
    </xf>
    <xf numFmtId="0" fontId="18" fillId="0" borderId="0" xfId="0" applyFont="1" applyAlignment="1"/>
    <xf numFmtId="0" fontId="2" fillId="0" borderId="43" xfId="0" applyFont="1" applyBorder="1">
      <alignment vertical="center"/>
    </xf>
    <xf numFmtId="0" fontId="0" fillId="0" borderId="43" xfId="0" applyBorder="1">
      <alignment vertical="center"/>
    </xf>
    <xf numFmtId="0" fontId="19" fillId="0" borderId="10" xfId="0" applyFont="1" applyBorder="1" applyAlignment="1">
      <alignment horizontal="center" vertical="center"/>
    </xf>
    <xf numFmtId="0" fontId="0" fillId="11" borderId="2" xfId="0" applyFill="1" applyBorder="1" applyProtection="1">
      <alignment vertical="center"/>
      <protection locked="0"/>
    </xf>
    <xf numFmtId="0" fontId="0" fillId="3" borderId="2" xfId="0" applyFill="1" applyBorder="1" applyProtection="1">
      <alignment vertical="center"/>
      <protection locked="0"/>
    </xf>
    <xf numFmtId="0" fontId="0" fillId="0" borderId="0" xfId="0" applyFill="1" applyBorder="1" applyProtection="1">
      <alignment vertical="center"/>
      <protection locked="0"/>
    </xf>
    <xf numFmtId="0" fontId="0" fillId="14" borderId="2" xfId="0" applyFill="1" applyBorder="1" applyProtection="1">
      <alignment vertical="center"/>
      <protection locked="0"/>
    </xf>
    <xf numFmtId="0" fontId="0" fillId="11" borderId="5" xfId="0" applyFill="1" applyBorder="1" applyProtection="1">
      <alignment vertical="center"/>
      <protection locked="0"/>
    </xf>
    <xf numFmtId="0" fontId="0" fillId="0" borderId="6" xfId="0" applyBorder="1" applyProtection="1">
      <alignment vertical="center"/>
      <protection locked="0"/>
    </xf>
    <xf numFmtId="0" fontId="0" fillId="3" borderId="23" xfId="0" applyFill="1" applyBorder="1" applyProtection="1">
      <alignment vertical="center"/>
      <protection locked="0"/>
    </xf>
    <xf numFmtId="0" fontId="0" fillId="11" borderId="35" xfId="0" applyFill="1" applyBorder="1" applyProtection="1">
      <alignment vertical="center"/>
      <protection locked="0"/>
    </xf>
    <xf numFmtId="0" fontId="0" fillId="0" borderId="0" xfId="0" applyBorder="1" applyProtection="1">
      <alignment vertical="center"/>
      <protection locked="0"/>
    </xf>
    <xf numFmtId="0" fontId="16" fillId="0" borderId="33" xfId="0" applyFont="1" applyBorder="1">
      <alignment vertical="center"/>
    </xf>
    <xf numFmtId="0" fontId="2" fillId="9" borderId="12" xfId="0" applyFont="1" applyFill="1" applyBorder="1" applyAlignment="1">
      <alignment vertical="center" shrinkToFit="1"/>
    </xf>
    <xf numFmtId="0" fontId="2" fillId="9" borderId="11" xfId="0" applyFont="1" applyFill="1" applyBorder="1" applyAlignment="1">
      <alignment vertical="center"/>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2" fillId="0" borderId="28" xfId="0" applyFont="1" applyBorder="1" applyAlignment="1">
      <alignment horizontal="center" vertical="center" textRotation="255"/>
    </xf>
    <xf numFmtId="0" fontId="2" fillId="0" borderId="36"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41" xfId="0" applyFont="1" applyBorder="1" applyAlignment="1">
      <alignment horizontal="center" vertical="center" wrapText="1"/>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12" xfId="0" applyFont="1" applyBorder="1" applyAlignment="1">
      <alignment horizontal="left" vertical="center" shrinkToFit="1"/>
    </xf>
    <xf numFmtId="0" fontId="2" fillId="9" borderId="12" xfId="0" applyFont="1" applyFill="1" applyBorder="1" applyAlignment="1">
      <alignment horizontal="left" vertical="center" shrinkToFit="1"/>
    </xf>
    <xf numFmtId="0" fontId="2" fillId="0" borderId="43" xfId="0" applyFont="1" applyBorder="1" applyAlignment="1">
      <alignment horizontal="center" vertical="center" wrapText="1"/>
    </xf>
    <xf numFmtId="0" fontId="2" fillId="0" borderId="44" xfId="0" applyFont="1" applyBorder="1" applyAlignment="1">
      <alignment horizontal="center"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0"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39" xfId="0" applyFont="1" applyBorder="1" applyAlignment="1">
      <alignment horizontal="left" vertical="center" shrinkToFit="1"/>
    </xf>
    <xf numFmtId="0" fontId="14" fillId="8" borderId="0" xfId="0" applyFont="1" applyFill="1" applyBorder="1" applyAlignment="1">
      <alignment horizontal="center" vertical="center"/>
    </xf>
    <xf numFmtId="0" fontId="2" fillId="0" borderId="7"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15" borderId="14" xfId="0" applyFont="1" applyFill="1" applyBorder="1" applyAlignment="1">
      <alignment horizontal="center" vertical="center"/>
    </xf>
    <xf numFmtId="0" fontId="2" fillId="15" borderId="29" xfId="0" applyFont="1" applyFill="1" applyBorder="1" applyAlignment="1">
      <alignment horizontal="center" vertical="center"/>
    </xf>
    <xf numFmtId="0" fontId="2" fillId="15" borderId="31" xfId="0" applyFont="1" applyFill="1" applyBorder="1" applyAlignment="1">
      <alignment horizontal="center" vertical="center"/>
    </xf>
    <xf numFmtId="0" fontId="2" fillId="9" borderId="39" xfId="0" applyFont="1" applyFill="1" applyBorder="1" applyAlignment="1">
      <alignment horizontal="left" vertical="center" shrinkToFit="1"/>
    </xf>
    <xf numFmtId="0" fontId="3" fillId="6" borderId="0" xfId="0" applyFont="1" applyFill="1" applyAlignment="1">
      <alignment horizontal="right" vertical="center"/>
    </xf>
    <xf numFmtId="0" fontId="3" fillId="7" borderId="0" xfId="0" applyFont="1" applyFill="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FFB9B9"/>
      <color rgb="FFFF7C80"/>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4"/>
  <sheetViews>
    <sheetView tabSelected="1" view="pageBreakPreview" zoomScaleNormal="100" zoomScaleSheetLayoutView="100" workbookViewId="0">
      <selection activeCell="O28" sqref="O28"/>
    </sheetView>
  </sheetViews>
  <sheetFormatPr defaultRowHeight="13.5"/>
  <cols>
    <col min="1" max="1" width="2.75" customWidth="1"/>
    <col min="2" max="2" width="5.375" customWidth="1"/>
    <col min="3" max="3" width="20.625" customWidth="1"/>
    <col min="4" max="4" width="13.75" customWidth="1"/>
    <col min="5" max="5" width="12.625" customWidth="1"/>
    <col min="6" max="6" width="12.625" hidden="1" customWidth="1"/>
    <col min="7" max="7" width="20.625" customWidth="1"/>
    <col min="8" max="8" width="13.75" customWidth="1"/>
    <col min="9" max="9" width="12.625" customWidth="1"/>
    <col min="10" max="10" width="18.75" hidden="1" customWidth="1"/>
    <col min="11" max="11" width="9" hidden="1" customWidth="1"/>
    <col min="12" max="12" width="1.875" hidden="1" customWidth="1"/>
    <col min="13" max="13" width="9" hidden="1" customWidth="1"/>
    <col min="14" max="14" width="1.75" customWidth="1"/>
    <col min="16" max="16" width="2.875" customWidth="1"/>
  </cols>
  <sheetData>
    <row r="1" spans="1:17" ht="16.5" customHeight="1">
      <c r="F1" s="10" t="s">
        <v>89</v>
      </c>
      <c r="J1" s="10" t="s">
        <v>89</v>
      </c>
      <c r="K1" s="10" t="s">
        <v>89</v>
      </c>
      <c r="L1" s="10" t="s">
        <v>89</v>
      </c>
      <c r="M1" s="10" t="s">
        <v>89</v>
      </c>
    </row>
    <row r="2" spans="1:17" ht="21.75" customHeight="1">
      <c r="B2" s="89" t="s">
        <v>90</v>
      </c>
    </row>
    <row r="3" spans="1:17" s="1" customFormat="1" ht="6.75" customHeight="1">
      <c r="F3" s="80"/>
      <c r="G3" s="80"/>
      <c r="J3" s="81"/>
      <c r="K3" s="81"/>
    </row>
    <row r="4" spans="1:17" ht="6.75" customHeight="1" thickBot="1">
      <c r="B4" s="12"/>
      <c r="C4" s="66"/>
      <c r="D4" s="66"/>
      <c r="E4" s="66"/>
      <c r="F4" s="66"/>
      <c r="G4" s="66"/>
      <c r="H4" s="66"/>
      <c r="I4" s="57"/>
    </row>
    <row r="5" spans="1:17" ht="19.5" customHeight="1" thickBot="1">
      <c r="B5" s="107" t="s">
        <v>80</v>
      </c>
      <c r="C5" s="47" t="s">
        <v>50</v>
      </c>
      <c r="D5" s="93"/>
      <c r="E5" s="9" t="s">
        <v>46</v>
      </c>
      <c r="F5" s="9"/>
      <c r="G5" s="9"/>
      <c r="H5" s="9"/>
      <c r="I5" s="78"/>
      <c r="M5" s="4"/>
      <c r="O5" s="32"/>
      <c r="P5" t="s">
        <v>73</v>
      </c>
      <c r="Q5" t="s">
        <v>74</v>
      </c>
    </row>
    <row r="6" spans="1:17" ht="22.5" customHeight="1" thickBot="1">
      <c r="B6" s="107"/>
      <c r="C6" s="88" t="s">
        <v>85</v>
      </c>
      <c r="D6" s="48"/>
      <c r="E6" s="44"/>
      <c r="F6" s="44"/>
      <c r="G6" s="44"/>
      <c r="H6" s="44"/>
      <c r="I6" s="77"/>
      <c r="M6" s="4"/>
      <c r="O6" s="3"/>
      <c r="P6" t="s">
        <v>73</v>
      </c>
      <c r="Q6" t="s">
        <v>75</v>
      </c>
    </row>
    <row r="7" spans="1:17" ht="21" customHeight="1" thickBot="1">
      <c r="B7" s="107"/>
      <c r="C7" s="126" t="s">
        <v>51</v>
      </c>
      <c r="D7" s="126"/>
      <c r="E7" s="126"/>
      <c r="F7" s="126"/>
      <c r="G7" s="126"/>
      <c r="H7" s="126"/>
      <c r="I7" s="127"/>
      <c r="M7" s="4"/>
      <c r="O7" s="33"/>
      <c r="P7" t="s">
        <v>73</v>
      </c>
      <c r="Q7" t="s">
        <v>76</v>
      </c>
    </row>
    <row r="8" spans="1:17" ht="14.25" thickBot="1">
      <c r="B8" s="107"/>
      <c r="C8" s="128" t="s">
        <v>9</v>
      </c>
      <c r="D8" s="128"/>
      <c r="E8" s="129"/>
      <c r="F8" s="9" t="s">
        <v>11</v>
      </c>
      <c r="G8" s="128" t="s">
        <v>10</v>
      </c>
      <c r="H8" s="128"/>
      <c r="I8" s="130"/>
      <c r="J8" t="s">
        <v>12</v>
      </c>
    </row>
    <row r="9" spans="1:17" ht="20.100000000000001" customHeight="1" thickBot="1">
      <c r="B9" s="107"/>
      <c r="C9" s="62" t="s">
        <v>0</v>
      </c>
      <c r="D9" s="94"/>
      <c r="E9" s="53" t="s">
        <v>1</v>
      </c>
      <c r="F9" s="38">
        <f>IF(D9&gt;6530,D9-2580,IF(D9&gt;2000,INT(D9*0.7-620),IF(D9&gt;1040,INT(D9*0.8-830),0)))</f>
        <v>0</v>
      </c>
      <c r="G9" s="34" t="s">
        <v>0</v>
      </c>
      <c r="H9" s="94"/>
      <c r="I9" s="46" t="s">
        <v>1</v>
      </c>
      <c r="J9" t="s">
        <v>0</v>
      </c>
      <c r="K9" s="7">
        <f>F9+H9</f>
        <v>0</v>
      </c>
    </row>
    <row r="10" spans="1:17" ht="20.100000000000001" customHeight="1" thickBot="1">
      <c r="B10" s="107"/>
      <c r="C10" s="62" t="s">
        <v>2</v>
      </c>
      <c r="D10" s="94"/>
      <c r="E10" s="41" t="s">
        <v>1</v>
      </c>
      <c r="F10" s="38">
        <f>IF(D10&gt;6530,D10-2580,IF(D10&gt;2000,INT(D10*0.7-620),IF(D10&gt;1040,INT(D10*0.8-830),0)))</f>
        <v>0</v>
      </c>
      <c r="G10" s="34" t="s">
        <v>2</v>
      </c>
      <c r="H10" s="94"/>
      <c r="I10" s="37" t="s">
        <v>1</v>
      </c>
      <c r="J10" t="s">
        <v>2</v>
      </c>
      <c r="K10" s="7">
        <f>F10+H10</f>
        <v>0</v>
      </c>
    </row>
    <row r="11" spans="1:17" ht="20.100000000000001" customHeight="1" thickBot="1">
      <c r="B11" s="107"/>
      <c r="C11" s="62" t="s">
        <v>3</v>
      </c>
      <c r="D11" s="94"/>
      <c r="E11" s="41" t="s">
        <v>1</v>
      </c>
      <c r="F11" s="38">
        <f>IF(D11&gt;6530,D11-2580,IF(D11&gt;2000,INT(D11*0.7-620),IF(D11&gt;1040,INT(D11*0.8-830),0)))</f>
        <v>0</v>
      </c>
      <c r="G11" s="34" t="s">
        <v>3</v>
      </c>
      <c r="H11" s="94"/>
      <c r="I11" s="37" t="s">
        <v>1</v>
      </c>
      <c r="J11" t="s">
        <v>3</v>
      </c>
      <c r="K11" s="7">
        <f t="shared" ref="K11" si="0">F11+H11</f>
        <v>0</v>
      </c>
    </row>
    <row r="12" spans="1:17" ht="20.100000000000001" customHeight="1" thickBot="1">
      <c r="B12" s="107"/>
      <c r="C12" s="62" t="s">
        <v>4</v>
      </c>
      <c r="D12" s="94"/>
      <c r="E12" s="41" t="s">
        <v>1</v>
      </c>
      <c r="F12" s="38">
        <f t="shared" ref="F12:F20" si="1">IF(D12&gt;6530,D12-2580,IF(D12&gt;2000,INT(D12*0.7-620),IF(D12&gt;1040,INT(D12*0.8-830),0)))</f>
        <v>0</v>
      </c>
      <c r="G12" s="34" t="s">
        <v>4</v>
      </c>
      <c r="H12" s="94"/>
      <c r="I12" s="37" t="s">
        <v>1</v>
      </c>
      <c r="J12" t="s">
        <v>4</v>
      </c>
      <c r="K12">
        <f>F12+H12</f>
        <v>0</v>
      </c>
    </row>
    <row r="13" spans="1:17" ht="20.100000000000001" hidden="1" customHeight="1" thickBot="1">
      <c r="A13" s="10" t="s">
        <v>89</v>
      </c>
      <c r="B13" s="107"/>
      <c r="C13" s="29"/>
      <c r="D13" s="95"/>
      <c r="E13" s="9"/>
      <c r="F13" s="39"/>
      <c r="G13" s="40"/>
      <c r="H13" s="95"/>
      <c r="I13" s="42"/>
      <c r="J13" t="s">
        <v>13</v>
      </c>
      <c r="K13" s="7">
        <f>IF(K12&gt;380,K12-380,0)</f>
        <v>0</v>
      </c>
    </row>
    <row r="14" spans="1:17" ht="20.100000000000001" customHeight="1" thickBot="1">
      <c r="B14" s="107"/>
      <c r="C14" s="62" t="s">
        <v>5</v>
      </c>
      <c r="D14" s="94"/>
      <c r="E14" s="41" t="s">
        <v>1</v>
      </c>
      <c r="F14" s="38">
        <f t="shared" si="1"/>
        <v>0</v>
      </c>
      <c r="G14" s="34" t="s">
        <v>5</v>
      </c>
      <c r="H14" s="94"/>
      <c r="I14" s="37" t="s">
        <v>1</v>
      </c>
      <c r="J14" t="s">
        <v>5</v>
      </c>
      <c r="K14">
        <f>F14+H14</f>
        <v>0</v>
      </c>
    </row>
    <row r="15" spans="1:17" ht="20.100000000000001" hidden="1" customHeight="1" thickBot="1">
      <c r="A15" s="10" t="s">
        <v>89</v>
      </c>
      <c r="B15" s="107"/>
      <c r="C15" s="29"/>
      <c r="D15" s="95"/>
      <c r="E15" s="9"/>
      <c r="F15" s="39"/>
      <c r="G15" s="40"/>
      <c r="H15" s="95"/>
      <c r="I15" s="42"/>
      <c r="J15" t="s">
        <v>14</v>
      </c>
      <c r="K15" s="7">
        <f>IF(K14&gt;380,K14-380,0)</f>
        <v>0</v>
      </c>
    </row>
    <row r="16" spans="1:17" ht="20.100000000000001" customHeight="1" thickBot="1">
      <c r="B16" s="107"/>
      <c r="C16" s="62" t="s">
        <v>6</v>
      </c>
      <c r="D16" s="94"/>
      <c r="E16" s="41" t="s">
        <v>1</v>
      </c>
      <c r="F16" s="38">
        <f t="shared" si="1"/>
        <v>0</v>
      </c>
      <c r="G16" s="34" t="s">
        <v>6</v>
      </c>
      <c r="H16" s="94"/>
      <c r="I16" s="37" t="s">
        <v>1</v>
      </c>
      <c r="J16" t="s">
        <v>6</v>
      </c>
      <c r="K16">
        <f>F16+H16</f>
        <v>0</v>
      </c>
    </row>
    <row r="17" spans="1:12" ht="20.100000000000001" hidden="1" customHeight="1" thickBot="1">
      <c r="A17" s="10" t="s">
        <v>89</v>
      </c>
      <c r="B17" s="107"/>
      <c r="C17" s="29"/>
      <c r="D17" s="95"/>
      <c r="E17" s="9"/>
      <c r="F17" s="39"/>
      <c r="G17" s="40"/>
      <c r="H17" s="95"/>
      <c r="I17" s="42"/>
      <c r="J17" t="s">
        <v>15</v>
      </c>
      <c r="K17" s="7">
        <f>IF(K16&gt;380,K16-380,0)</f>
        <v>0</v>
      </c>
    </row>
    <row r="18" spans="1:12" ht="20.100000000000001" customHeight="1" thickBot="1">
      <c r="B18" s="107"/>
      <c r="C18" s="62" t="s">
        <v>7</v>
      </c>
      <c r="D18" s="94"/>
      <c r="E18" s="41" t="s">
        <v>1</v>
      </c>
      <c r="F18" s="38">
        <f t="shared" si="1"/>
        <v>0</v>
      </c>
      <c r="G18" s="34" t="s">
        <v>7</v>
      </c>
      <c r="H18" s="94"/>
      <c r="I18" s="37" t="s">
        <v>1</v>
      </c>
      <c r="J18" t="s">
        <v>7</v>
      </c>
      <c r="K18">
        <f>F18+H18</f>
        <v>0</v>
      </c>
    </row>
    <row r="19" spans="1:12" ht="20.100000000000001" hidden="1" customHeight="1" thickBot="1">
      <c r="A19" s="10" t="s">
        <v>89</v>
      </c>
      <c r="B19" s="107"/>
      <c r="C19" s="29"/>
      <c r="D19" s="95"/>
      <c r="E19" s="9"/>
      <c r="F19" s="39"/>
      <c r="G19" s="40"/>
      <c r="H19" s="95"/>
      <c r="I19" s="42"/>
      <c r="J19" t="s">
        <v>16</v>
      </c>
      <c r="K19" s="7">
        <f>IF(K18&gt;380,K18-380,0)</f>
        <v>0</v>
      </c>
    </row>
    <row r="20" spans="1:12" ht="20.100000000000001" customHeight="1" thickBot="1">
      <c r="B20" s="107"/>
      <c r="C20" s="62" t="s">
        <v>8</v>
      </c>
      <c r="D20" s="94"/>
      <c r="E20" s="41" t="s">
        <v>1</v>
      </c>
      <c r="F20" s="38">
        <f t="shared" si="1"/>
        <v>0</v>
      </c>
      <c r="G20" s="34" t="s">
        <v>8</v>
      </c>
      <c r="H20" s="94"/>
      <c r="I20" s="37" t="s">
        <v>1</v>
      </c>
      <c r="J20" t="s">
        <v>8</v>
      </c>
      <c r="K20" s="7">
        <f>F20+H20</f>
        <v>0</v>
      </c>
    </row>
    <row r="21" spans="1:12" ht="15.75" customHeight="1" thickBot="1">
      <c r="B21" s="107"/>
      <c r="C21" s="86" t="s">
        <v>93</v>
      </c>
      <c r="D21" s="9"/>
      <c r="E21" s="82"/>
      <c r="F21" s="9"/>
      <c r="G21" s="87" t="s">
        <v>92</v>
      </c>
      <c r="H21" s="9"/>
      <c r="I21" s="42"/>
    </row>
    <row r="22" spans="1:12" ht="20.100000000000001" customHeight="1" thickBot="1">
      <c r="B22" s="107"/>
      <c r="C22" s="51" t="s">
        <v>52</v>
      </c>
      <c r="D22" s="85" t="s">
        <v>86</v>
      </c>
      <c r="E22" s="35"/>
      <c r="F22" s="35"/>
      <c r="G22" s="50"/>
      <c r="H22" s="94"/>
      <c r="I22" s="42" t="s">
        <v>18</v>
      </c>
      <c r="K22" s="6">
        <f>H22</f>
        <v>0</v>
      </c>
    </row>
    <row r="23" spans="1:12" ht="5.25" customHeight="1">
      <c r="B23" s="52"/>
      <c r="C23" s="43"/>
      <c r="D23" s="44"/>
      <c r="E23" s="44"/>
      <c r="F23" s="44"/>
      <c r="G23" s="44"/>
      <c r="H23" s="48"/>
      <c r="I23" s="49"/>
      <c r="J23" s="1"/>
      <c r="K23" s="8"/>
      <c r="L23" s="1"/>
    </row>
    <row r="24" spans="1:12" hidden="1">
      <c r="A24" s="10" t="s">
        <v>91</v>
      </c>
      <c r="B24" s="132" t="s">
        <v>17</v>
      </c>
      <c r="C24" s="132"/>
      <c r="D24" s="132"/>
      <c r="E24" s="132"/>
      <c r="F24" s="132"/>
      <c r="G24" s="132"/>
      <c r="H24" s="132"/>
      <c r="I24" s="132"/>
      <c r="J24" s="132"/>
      <c r="K24" s="13">
        <f>K9+K10+K11+K13+K15+K17+K19+K20+K22</f>
        <v>0</v>
      </c>
    </row>
    <row r="25" spans="1:12" ht="6" customHeight="1" thickBot="1">
      <c r="B25" s="30"/>
      <c r="C25" s="30"/>
      <c r="D25" s="30"/>
      <c r="E25" s="30"/>
      <c r="F25" s="30"/>
      <c r="G25" s="30"/>
      <c r="H25" s="30"/>
      <c r="I25" s="30"/>
      <c r="J25" s="30"/>
      <c r="K25" s="31"/>
    </row>
    <row r="26" spans="1:12" ht="19.5" customHeight="1" thickBot="1">
      <c r="B26" s="124" t="s">
        <v>77</v>
      </c>
      <c r="C26" s="54" t="s">
        <v>53</v>
      </c>
      <c r="D26" s="102" t="s">
        <v>94</v>
      </c>
      <c r="E26" s="55"/>
      <c r="F26" s="55"/>
      <c r="G26" s="56"/>
      <c r="H26" s="96" t="s">
        <v>96</v>
      </c>
      <c r="I26" s="57"/>
      <c r="K26" s="5">
        <f>IF(H26="自宅通学",280,IF(H26="自宅外通学",720))</f>
        <v>720</v>
      </c>
    </row>
    <row r="27" spans="1:12" ht="7.5" customHeight="1">
      <c r="B27" s="107"/>
      <c r="C27" s="58"/>
      <c r="D27" s="9"/>
      <c r="E27" s="9"/>
      <c r="F27" s="9"/>
      <c r="G27" s="9"/>
      <c r="H27" s="9"/>
      <c r="I27" s="42"/>
    </row>
    <row r="28" spans="1:12" ht="34.5" customHeight="1" thickBot="1">
      <c r="B28" s="107"/>
      <c r="C28" s="59" t="s">
        <v>87</v>
      </c>
      <c r="D28" s="105" t="s">
        <v>95</v>
      </c>
      <c r="E28" s="105"/>
      <c r="F28" s="105"/>
      <c r="G28" s="105"/>
      <c r="H28" s="105"/>
      <c r="I28" s="106"/>
    </row>
    <row r="29" spans="1:12" ht="19.5" customHeight="1" thickBot="1">
      <c r="B29" s="107"/>
      <c r="C29" s="108" t="s">
        <v>19</v>
      </c>
      <c r="D29" s="110"/>
      <c r="E29" s="110"/>
      <c r="F29" s="35"/>
      <c r="G29" s="50"/>
      <c r="H29" s="93">
        <v>0</v>
      </c>
      <c r="I29" s="42" t="s">
        <v>23</v>
      </c>
      <c r="K29" s="5">
        <f>80*H29</f>
        <v>0</v>
      </c>
    </row>
    <row r="30" spans="1:12" ht="19.5" customHeight="1" thickBot="1">
      <c r="B30" s="107"/>
      <c r="C30" s="108" t="s">
        <v>20</v>
      </c>
      <c r="D30" s="109"/>
      <c r="E30" s="109"/>
      <c r="F30" s="36"/>
      <c r="G30" s="63"/>
      <c r="H30" s="93">
        <v>0</v>
      </c>
      <c r="I30" s="42" t="s">
        <v>23</v>
      </c>
      <c r="K30" s="5">
        <f>160*H30</f>
        <v>0</v>
      </c>
    </row>
    <row r="31" spans="1:12" ht="19.5" customHeight="1" thickBot="1">
      <c r="B31" s="107"/>
      <c r="C31" s="111" t="s">
        <v>81</v>
      </c>
      <c r="D31" s="114" t="s">
        <v>28</v>
      </c>
      <c r="E31" s="114"/>
      <c r="F31" s="35"/>
      <c r="G31" s="35"/>
      <c r="H31" s="93">
        <v>0</v>
      </c>
      <c r="I31" s="42" t="s">
        <v>23</v>
      </c>
      <c r="K31" s="5">
        <f>280*H31</f>
        <v>0</v>
      </c>
    </row>
    <row r="32" spans="1:12" ht="19.5" customHeight="1" thickBot="1">
      <c r="B32" s="107"/>
      <c r="C32" s="112"/>
      <c r="D32" s="115" t="s">
        <v>29</v>
      </c>
      <c r="E32" s="115"/>
      <c r="F32" s="35"/>
      <c r="G32" s="72"/>
      <c r="H32" s="93">
        <v>0</v>
      </c>
      <c r="I32" s="42" t="s">
        <v>23</v>
      </c>
      <c r="K32" s="5">
        <f>470*H32</f>
        <v>0</v>
      </c>
    </row>
    <row r="33" spans="1:11" ht="19.5" customHeight="1" thickBot="1">
      <c r="B33" s="107"/>
      <c r="C33" s="111" t="s">
        <v>82</v>
      </c>
      <c r="D33" s="114" t="s">
        <v>28</v>
      </c>
      <c r="E33" s="114"/>
      <c r="F33" s="35"/>
      <c r="G33" s="35"/>
      <c r="H33" s="93">
        <v>0</v>
      </c>
      <c r="I33" s="42" t="s">
        <v>23</v>
      </c>
      <c r="K33" s="5">
        <f>410*H33</f>
        <v>0</v>
      </c>
    </row>
    <row r="34" spans="1:11" ht="19.5" customHeight="1" thickBot="1">
      <c r="B34" s="107"/>
      <c r="C34" s="113"/>
      <c r="D34" s="115" t="s">
        <v>30</v>
      </c>
      <c r="E34" s="115"/>
      <c r="F34" s="35"/>
      <c r="G34" s="72"/>
      <c r="H34" s="93">
        <v>0</v>
      </c>
      <c r="I34" s="42" t="s">
        <v>23</v>
      </c>
      <c r="K34" s="5">
        <f>600*H34</f>
        <v>0</v>
      </c>
    </row>
    <row r="35" spans="1:11" ht="19.5" customHeight="1" thickBot="1">
      <c r="B35" s="107"/>
      <c r="C35" s="111" t="s">
        <v>71</v>
      </c>
      <c r="D35" s="114" t="s">
        <v>28</v>
      </c>
      <c r="E35" s="114"/>
      <c r="F35" s="35"/>
      <c r="G35" s="35"/>
      <c r="H35" s="97">
        <v>0</v>
      </c>
      <c r="I35" s="42" t="s">
        <v>23</v>
      </c>
      <c r="K35" s="5">
        <f>600*H35</f>
        <v>0</v>
      </c>
    </row>
    <row r="36" spans="1:11" ht="19.5" customHeight="1" thickBot="1">
      <c r="B36" s="107"/>
      <c r="C36" s="113"/>
      <c r="D36" s="115" t="s">
        <v>30</v>
      </c>
      <c r="E36" s="115"/>
      <c r="F36" s="35"/>
      <c r="G36" s="72"/>
      <c r="H36" s="97">
        <v>0</v>
      </c>
      <c r="I36" s="42" t="s">
        <v>23</v>
      </c>
      <c r="K36" s="5">
        <f>800*H36</f>
        <v>0</v>
      </c>
    </row>
    <row r="37" spans="1:11" ht="19.5" customHeight="1" thickBot="1">
      <c r="B37" s="107"/>
      <c r="C37" s="111" t="s">
        <v>36</v>
      </c>
      <c r="D37" s="68" t="s">
        <v>31</v>
      </c>
      <c r="E37" s="65"/>
      <c r="F37" s="35"/>
      <c r="G37" s="35"/>
      <c r="H37" s="97">
        <v>0</v>
      </c>
      <c r="I37" s="42" t="s">
        <v>23</v>
      </c>
      <c r="K37" s="5">
        <f>360*H37</f>
        <v>0</v>
      </c>
    </row>
    <row r="38" spans="1:11" ht="19.5" customHeight="1" thickBot="1">
      <c r="B38" s="107"/>
      <c r="C38" s="116"/>
      <c r="D38" s="115" t="s">
        <v>32</v>
      </c>
      <c r="E38" s="115"/>
      <c r="F38" s="35"/>
      <c r="G38" s="72"/>
      <c r="H38" s="93">
        <v>0</v>
      </c>
      <c r="I38" s="42" t="s">
        <v>23</v>
      </c>
      <c r="K38" s="5">
        <f>550*H38</f>
        <v>0</v>
      </c>
    </row>
    <row r="39" spans="1:11" ht="19.5" customHeight="1" thickBot="1">
      <c r="B39" s="107"/>
      <c r="C39" s="116"/>
      <c r="D39" s="68" t="s">
        <v>54</v>
      </c>
      <c r="E39" s="68"/>
      <c r="F39" s="35"/>
      <c r="G39" s="35"/>
      <c r="H39" s="96" t="s">
        <v>35</v>
      </c>
      <c r="I39" s="42"/>
      <c r="K39" s="4">
        <f>IF(H39="該当者あり",210,IF(H39="該当者なし",0))</f>
        <v>0</v>
      </c>
    </row>
    <row r="40" spans="1:11" ht="19.5" customHeight="1" thickBot="1">
      <c r="B40" s="107"/>
      <c r="C40" s="116"/>
      <c r="D40" s="114" t="s">
        <v>33</v>
      </c>
      <c r="E40" s="114"/>
      <c r="F40" s="35"/>
      <c r="G40" s="35"/>
      <c r="H40" s="94">
        <v>0</v>
      </c>
      <c r="I40" s="42" t="s">
        <v>24</v>
      </c>
      <c r="J40" t="s">
        <v>25</v>
      </c>
      <c r="K40" s="12">
        <f>K39+H40</f>
        <v>0</v>
      </c>
    </row>
    <row r="41" spans="1:11" ht="19.5" hidden="1" customHeight="1" thickBot="1">
      <c r="A41" s="10" t="s">
        <v>89</v>
      </c>
      <c r="B41" s="107"/>
      <c r="C41" s="116"/>
      <c r="D41" s="60"/>
      <c r="E41" s="61"/>
      <c r="F41" s="9"/>
      <c r="G41" s="9"/>
      <c r="H41" s="98"/>
      <c r="I41" s="42"/>
      <c r="J41" t="s">
        <v>26</v>
      </c>
      <c r="K41" s="5">
        <f>IF(K40&gt;=360,360,K40)</f>
        <v>0</v>
      </c>
    </row>
    <row r="42" spans="1:11" ht="19.5" customHeight="1" thickBot="1">
      <c r="B42" s="107"/>
      <c r="C42" s="116"/>
      <c r="D42" s="68" t="s">
        <v>55</v>
      </c>
      <c r="E42" s="68"/>
      <c r="F42" s="35"/>
      <c r="G42" s="35"/>
      <c r="H42" s="96" t="s">
        <v>35</v>
      </c>
      <c r="I42" s="42"/>
      <c r="K42" s="4">
        <f>IF(H42="該当者あり",210,IF(H42="該当者なし",0))</f>
        <v>0</v>
      </c>
    </row>
    <row r="43" spans="1:11" ht="19.5" customHeight="1" thickBot="1">
      <c r="B43" s="107"/>
      <c r="C43" s="116"/>
      <c r="D43" s="114" t="s">
        <v>34</v>
      </c>
      <c r="E43" s="114"/>
      <c r="F43" s="35"/>
      <c r="G43" s="35"/>
      <c r="H43" s="94">
        <v>0</v>
      </c>
      <c r="I43" s="42" t="s">
        <v>24</v>
      </c>
      <c r="J43" t="s">
        <v>25</v>
      </c>
      <c r="K43" s="12">
        <f>K42+H43</f>
        <v>0</v>
      </c>
    </row>
    <row r="44" spans="1:11" ht="19.5" hidden="1" customHeight="1" thickBot="1">
      <c r="A44" s="10" t="s">
        <v>89</v>
      </c>
      <c r="B44" s="107"/>
      <c r="C44" s="116"/>
      <c r="D44" s="60"/>
      <c r="E44" s="61"/>
      <c r="F44" s="9"/>
      <c r="G44" s="9"/>
      <c r="H44" s="98"/>
      <c r="I44" s="42"/>
      <c r="J44" t="s">
        <v>26</v>
      </c>
      <c r="K44" s="5">
        <f>IF(K43&gt;=360,360,K43)</f>
        <v>0</v>
      </c>
    </row>
    <row r="45" spans="1:11" ht="19.5" customHeight="1" thickBot="1">
      <c r="B45" s="107"/>
      <c r="C45" s="116"/>
      <c r="D45" s="69" t="s">
        <v>56</v>
      </c>
      <c r="E45" s="69"/>
      <c r="F45" s="35"/>
      <c r="G45" s="72"/>
      <c r="H45" s="96" t="s">
        <v>35</v>
      </c>
      <c r="I45" s="42"/>
      <c r="K45" s="4">
        <f>IF(H45="該当者あり",420,IF(H45="該当者なし",0))</f>
        <v>0</v>
      </c>
    </row>
    <row r="46" spans="1:11" ht="19.5" customHeight="1" thickBot="1">
      <c r="B46" s="107"/>
      <c r="C46" s="116"/>
      <c r="D46" s="114" t="s">
        <v>33</v>
      </c>
      <c r="E46" s="114"/>
      <c r="F46" s="35"/>
      <c r="G46" s="35"/>
      <c r="H46" s="94">
        <v>0</v>
      </c>
      <c r="I46" s="42" t="s">
        <v>24</v>
      </c>
      <c r="J46" t="s">
        <v>25</v>
      </c>
      <c r="K46" s="12">
        <f>K45+H46</f>
        <v>0</v>
      </c>
    </row>
    <row r="47" spans="1:11" ht="19.5" hidden="1" customHeight="1" thickBot="1">
      <c r="A47" s="10" t="s">
        <v>89</v>
      </c>
      <c r="B47" s="107"/>
      <c r="C47" s="116"/>
      <c r="D47" s="60"/>
      <c r="E47" s="61"/>
      <c r="F47" s="9"/>
      <c r="G47" s="9"/>
      <c r="H47" s="98"/>
      <c r="I47" s="42"/>
      <c r="J47" t="s">
        <v>26</v>
      </c>
      <c r="K47" s="5">
        <f>IF(K46&gt;=550,550,K46)</f>
        <v>0</v>
      </c>
    </row>
    <row r="48" spans="1:11" ht="19.5" customHeight="1" thickBot="1">
      <c r="B48" s="107"/>
      <c r="C48" s="116"/>
      <c r="D48" s="104" t="s">
        <v>57</v>
      </c>
      <c r="E48" s="103"/>
      <c r="F48" s="35"/>
      <c r="G48" s="72"/>
      <c r="H48" s="96" t="s">
        <v>35</v>
      </c>
      <c r="I48" s="42"/>
      <c r="K48" s="4">
        <f>IF(H48="該当者あり",420,IF(H48="該当者なし",0))</f>
        <v>0</v>
      </c>
    </row>
    <row r="49" spans="1:11" ht="19.5" customHeight="1">
      <c r="B49" s="125"/>
      <c r="C49" s="118"/>
      <c r="D49" s="122" t="s">
        <v>34</v>
      </c>
      <c r="E49" s="122"/>
      <c r="F49" s="35"/>
      <c r="G49" s="67"/>
      <c r="H49" s="99">
        <v>0</v>
      </c>
      <c r="I49" s="45" t="s">
        <v>24</v>
      </c>
      <c r="J49" t="s">
        <v>25</v>
      </c>
      <c r="K49" s="12">
        <f>K48+H49</f>
        <v>0</v>
      </c>
    </row>
    <row r="50" spans="1:11" ht="19.5" hidden="1" customHeight="1" thickBot="1">
      <c r="A50" s="10" t="s">
        <v>89</v>
      </c>
      <c r="C50" s="2"/>
      <c r="D50" s="2"/>
      <c r="H50" s="9"/>
      <c r="J50" t="s">
        <v>27</v>
      </c>
      <c r="K50" s="5">
        <f>IF(K49&gt;=550,550,K49)</f>
        <v>0</v>
      </c>
    </row>
    <row r="51" spans="1:11" ht="19.5" hidden="1" customHeight="1">
      <c r="A51" s="10" t="s">
        <v>89</v>
      </c>
      <c r="B51" s="133" t="s">
        <v>37</v>
      </c>
      <c r="C51" s="133"/>
      <c r="D51" s="133"/>
      <c r="E51" s="133"/>
      <c r="F51" s="133"/>
      <c r="G51" s="133"/>
      <c r="H51" s="133"/>
      <c r="I51" s="133"/>
      <c r="J51" s="133"/>
      <c r="K51" s="15">
        <f>K26+K29+K30+K31+K32+K33+K34+K35+K36+K37+K38+K41+K44+K47+K50</f>
        <v>720</v>
      </c>
    </row>
    <row r="52" spans="1:11" ht="6.75" customHeight="1" thickBot="1">
      <c r="C52" s="2"/>
      <c r="D52" s="2"/>
      <c r="H52" s="9"/>
      <c r="K52" s="4"/>
    </row>
    <row r="53" spans="1:11" ht="19.5" customHeight="1" thickBot="1">
      <c r="B53" s="124" t="s">
        <v>78</v>
      </c>
      <c r="C53" s="119" t="s">
        <v>38</v>
      </c>
      <c r="D53" s="121" t="s">
        <v>31</v>
      </c>
      <c r="E53" s="121"/>
      <c r="F53" s="66"/>
      <c r="G53" s="66"/>
      <c r="H53" s="100">
        <v>0</v>
      </c>
      <c r="I53" s="57" t="s">
        <v>23</v>
      </c>
      <c r="K53" s="5">
        <f>590*H53</f>
        <v>0</v>
      </c>
    </row>
    <row r="54" spans="1:11" ht="19.5" customHeight="1" thickBot="1">
      <c r="B54" s="107"/>
      <c r="C54" s="116"/>
      <c r="D54" s="115" t="s">
        <v>32</v>
      </c>
      <c r="E54" s="115"/>
      <c r="F54" s="35"/>
      <c r="G54" s="73"/>
      <c r="H54" s="93">
        <v>0</v>
      </c>
      <c r="I54" s="42" t="s">
        <v>23</v>
      </c>
      <c r="K54" s="5">
        <f>1020*H54</f>
        <v>0</v>
      </c>
    </row>
    <row r="55" spans="1:11" ht="19.5" customHeight="1" thickBot="1">
      <c r="B55" s="107"/>
      <c r="C55" s="116"/>
      <c r="D55" s="68" t="s">
        <v>58</v>
      </c>
      <c r="E55" s="68"/>
      <c r="F55" s="9"/>
      <c r="G55" s="9"/>
      <c r="H55" s="96" t="s">
        <v>35</v>
      </c>
      <c r="I55" s="42"/>
      <c r="K55" s="4">
        <f>IF(H55="該当者あり",280,IF(H55="該当者なし",0))</f>
        <v>0</v>
      </c>
    </row>
    <row r="56" spans="1:11" ht="19.5" customHeight="1" thickBot="1">
      <c r="B56" s="107"/>
      <c r="C56" s="116"/>
      <c r="D56" s="68" t="s">
        <v>33</v>
      </c>
      <c r="E56" s="64"/>
      <c r="F56" s="35"/>
      <c r="G56" s="50"/>
      <c r="H56" s="94">
        <v>0</v>
      </c>
      <c r="I56" s="42" t="s">
        <v>24</v>
      </c>
      <c r="J56" t="s">
        <v>25</v>
      </c>
      <c r="K56" s="12">
        <f>K55+H56</f>
        <v>0</v>
      </c>
    </row>
    <row r="57" spans="1:11" ht="19.5" hidden="1" customHeight="1" thickBot="1">
      <c r="A57" s="10" t="s">
        <v>89</v>
      </c>
      <c r="B57" s="107"/>
      <c r="C57" s="116"/>
      <c r="D57" s="60"/>
      <c r="E57" s="61"/>
      <c r="F57" s="9"/>
      <c r="G57" s="9"/>
      <c r="H57" s="98"/>
      <c r="I57" s="42"/>
      <c r="J57" t="s">
        <v>39</v>
      </c>
      <c r="K57" s="5">
        <f>IF(K56&gt;=590,590,K56)</f>
        <v>0</v>
      </c>
    </row>
    <row r="58" spans="1:11" ht="19.5" customHeight="1" thickBot="1">
      <c r="B58" s="107"/>
      <c r="C58" s="116"/>
      <c r="D58" s="70" t="s">
        <v>59</v>
      </c>
      <c r="E58" s="70"/>
      <c r="F58" s="9"/>
      <c r="G58" s="9"/>
      <c r="H58" s="96" t="s">
        <v>35</v>
      </c>
      <c r="I58" s="42"/>
      <c r="K58" s="4">
        <f>IF(H58="該当者あり",280,IF(H58="該当者なし",0))</f>
        <v>0</v>
      </c>
    </row>
    <row r="59" spans="1:11" ht="19.5" customHeight="1" thickBot="1">
      <c r="B59" s="107"/>
      <c r="C59" s="116"/>
      <c r="D59" s="68" t="s">
        <v>34</v>
      </c>
      <c r="E59" s="64"/>
      <c r="F59" s="35"/>
      <c r="G59" s="50"/>
      <c r="H59" s="94">
        <v>0</v>
      </c>
      <c r="I59" s="42" t="s">
        <v>24</v>
      </c>
      <c r="J59" t="s">
        <v>25</v>
      </c>
      <c r="K59" s="12">
        <f>K58+H59</f>
        <v>0</v>
      </c>
    </row>
    <row r="60" spans="1:11" ht="19.5" hidden="1" customHeight="1" thickBot="1">
      <c r="A60" s="10" t="s">
        <v>89</v>
      </c>
      <c r="B60" s="107"/>
      <c r="C60" s="116"/>
      <c r="D60" s="60"/>
      <c r="E60" s="61"/>
      <c r="F60" s="9"/>
      <c r="G60" s="9"/>
      <c r="H60" s="98"/>
      <c r="I60" s="42"/>
      <c r="J60" t="s">
        <v>40</v>
      </c>
      <c r="K60" s="5">
        <f>IF(K59&gt;=590,590,K59)</f>
        <v>0</v>
      </c>
    </row>
    <row r="61" spans="1:11" ht="19.5" customHeight="1" thickBot="1">
      <c r="B61" s="107"/>
      <c r="C61" s="116"/>
      <c r="D61" s="71" t="s">
        <v>60</v>
      </c>
      <c r="E61" s="71"/>
      <c r="F61" s="9"/>
      <c r="G61" s="74"/>
      <c r="H61" s="96" t="s">
        <v>35</v>
      </c>
      <c r="I61" s="42"/>
      <c r="K61" s="4">
        <f>IF(H61="該当者あり",720,IF(H61="該当者なし",0))</f>
        <v>0</v>
      </c>
    </row>
    <row r="62" spans="1:11" ht="19.5" customHeight="1" thickBot="1">
      <c r="B62" s="107"/>
      <c r="C62" s="116"/>
      <c r="D62" s="68" t="s">
        <v>33</v>
      </c>
      <c r="E62" s="64"/>
      <c r="F62" s="35"/>
      <c r="G62" s="50"/>
      <c r="H62" s="94">
        <v>0</v>
      </c>
      <c r="I62" s="42" t="s">
        <v>24</v>
      </c>
      <c r="J62" t="s">
        <v>25</v>
      </c>
      <c r="K62" s="12">
        <f>K61+H62</f>
        <v>0</v>
      </c>
    </row>
    <row r="63" spans="1:11" ht="19.5" hidden="1" customHeight="1" thickBot="1">
      <c r="A63" s="10" t="s">
        <v>89</v>
      </c>
      <c r="B63" s="107"/>
      <c r="C63" s="116"/>
      <c r="D63" s="60"/>
      <c r="E63" s="61"/>
      <c r="F63" s="9"/>
      <c r="G63" s="9"/>
      <c r="H63" s="98"/>
      <c r="I63" s="42"/>
      <c r="J63" t="s">
        <v>39</v>
      </c>
      <c r="K63" s="5">
        <f>IF(K62&gt;=1020,1020,K62)</f>
        <v>0</v>
      </c>
    </row>
    <row r="64" spans="1:11" ht="19.5" customHeight="1" thickBot="1">
      <c r="B64" s="107"/>
      <c r="C64" s="116"/>
      <c r="D64" s="71" t="s">
        <v>61</v>
      </c>
      <c r="E64" s="71"/>
      <c r="F64" s="9"/>
      <c r="G64" s="74"/>
      <c r="H64" s="96" t="s">
        <v>35</v>
      </c>
      <c r="I64" s="42"/>
      <c r="K64" s="4">
        <f>IF(H64="該当者あり",720,IF(H64="該当者なし",0))</f>
        <v>0</v>
      </c>
    </row>
    <row r="65" spans="1:11" ht="19.5" customHeight="1" thickBot="1">
      <c r="B65" s="107"/>
      <c r="C65" s="116"/>
      <c r="D65" s="68" t="s">
        <v>34</v>
      </c>
      <c r="E65" s="64"/>
      <c r="F65" s="35"/>
      <c r="G65" s="50"/>
      <c r="H65" s="94">
        <v>0</v>
      </c>
      <c r="I65" s="42" t="s">
        <v>24</v>
      </c>
      <c r="J65" t="s">
        <v>25</v>
      </c>
      <c r="K65" s="12">
        <f>K64+H65</f>
        <v>0</v>
      </c>
    </row>
    <row r="66" spans="1:11" ht="19.5" hidden="1" customHeight="1" thickBot="1">
      <c r="A66" s="10" t="s">
        <v>89</v>
      </c>
      <c r="B66" s="107"/>
      <c r="C66" s="90"/>
      <c r="D66" s="60"/>
      <c r="E66" s="61"/>
      <c r="F66" s="9"/>
      <c r="G66" s="9"/>
      <c r="H66" s="98"/>
      <c r="I66" s="42"/>
      <c r="J66" t="s">
        <v>40</v>
      </c>
      <c r="K66" s="14">
        <f>IF(K65&gt;=1020,1020,K65)</f>
        <v>0</v>
      </c>
    </row>
    <row r="67" spans="1:11" ht="19.5" customHeight="1" thickBot="1">
      <c r="B67" s="107"/>
      <c r="C67" s="111" t="s">
        <v>72</v>
      </c>
      <c r="D67" s="120" t="s">
        <v>28</v>
      </c>
      <c r="E67" s="120"/>
      <c r="F67" s="9"/>
      <c r="G67" s="9"/>
      <c r="H67" s="93">
        <v>0</v>
      </c>
      <c r="I67" s="42" t="s">
        <v>23</v>
      </c>
      <c r="K67" s="5">
        <f>1010*H67</f>
        <v>0</v>
      </c>
    </row>
    <row r="68" spans="1:11" ht="19.5" customHeight="1" thickBot="1">
      <c r="B68" s="107"/>
      <c r="C68" s="113"/>
      <c r="D68" s="115" t="s">
        <v>30</v>
      </c>
      <c r="E68" s="115"/>
      <c r="F68" s="35"/>
      <c r="G68" s="73"/>
      <c r="H68" s="93">
        <v>0</v>
      </c>
      <c r="I68" s="42" t="s">
        <v>23</v>
      </c>
      <c r="K68" s="5">
        <f>1440*H68</f>
        <v>0</v>
      </c>
    </row>
    <row r="69" spans="1:11" ht="19.5" customHeight="1" thickBot="1">
      <c r="B69" s="107"/>
      <c r="C69" s="116" t="s">
        <v>99</v>
      </c>
      <c r="D69" s="120" t="s">
        <v>31</v>
      </c>
      <c r="E69" s="120"/>
      <c r="F69" s="9"/>
      <c r="G69" s="9"/>
      <c r="H69" s="93">
        <v>0</v>
      </c>
      <c r="I69" s="42" t="s">
        <v>23</v>
      </c>
      <c r="K69" s="5">
        <f>170*H69</f>
        <v>0</v>
      </c>
    </row>
    <row r="70" spans="1:11" ht="19.5" customHeight="1" thickBot="1">
      <c r="B70" s="107"/>
      <c r="C70" s="112"/>
      <c r="D70" s="115" t="s">
        <v>32</v>
      </c>
      <c r="E70" s="115"/>
      <c r="F70" s="35"/>
      <c r="G70" s="73"/>
      <c r="H70" s="93">
        <v>0</v>
      </c>
      <c r="I70" s="42" t="s">
        <v>23</v>
      </c>
      <c r="K70" s="5">
        <f>270*H70</f>
        <v>0</v>
      </c>
    </row>
    <row r="71" spans="1:11" ht="19.5" customHeight="1" thickBot="1">
      <c r="B71" s="107"/>
      <c r="C71" s="112"/>
      <c r="D71" s="68" t="s">
        <v>97</v>
      </c>
      <c r="E71" s="68"/>
      <c r="F71" s="9"/>
      <c r="G71" s="9"/>
      <c r="H71" s="96" t="s">
        <v>35</v>
      </c>
      <c r="I71" s="42"/>
      <c r="K71" s="4">
        <f>IF(H71="該当者あり",120,IF(H71="該当者なし",0))</f>
        <v>0</v>
      </c>
    </row>
    <row r="72" spans="1:11" ht="19.5" customHeight="1" thickBot="1">
      <c r="B72" s="107"/>
      <c r="C72" s="112"/>
      <c r="D72" s="68" t="s">
        <v>33</v>
      </c>
      <c r="E72" s="64"/>
      <c r="F72" s="35"/>
      <c r="G72" s="50"/>
      <c r="H72" s="94">
        <v>0</v>
      </c>
      <c r="I72" s="42" t="s">
        <v>24</v>
      </c>
      <c r="J72" t="s">
        <v>25</v>
      </c>
      <c r="K72" s="12">
        <f>K71+H72</f>
        <v>0</v>
      </c>
    </row>
    <row r="73" spans="1:11" ht="19.5" hidden="1" customHeight="1" thickBot="1">
      <c r="A73" s="10" t="s">
        <v>89</v>
      </c>
      <c r="B73" s="107"/>
      <c r="C73" s="112"/>
      <c r="D73" s="60"/>
      <c r="E73" s="61"/>
      <c r="F73" s="9"/>
      <c r="G73" s="9"/>
      <c r="H73" s="98"/>
      <c r="I73" s="42"/>
      <c r="J73" t="s">
        <v>39</v>
      </c>
      <c r="K73" s="5">
        <f>IF(K72&gt;=170,170,K72)</f>
        <v>0</v>
      </c>
    </row>
    <row r="74" spans="1:11" ht="19.5" customHeight="1" thickBot="1">
      <c r="B74" s="107"/>
      <c r="C74" s="112"/>
      <c r="D74" s="70" t="s">
        <v>98</v>
      </c>
      <c r="E74" s="70"/>
      <c r="F74" s="9"/>
      <c r="G74" s="9"/>
      <c r="H74" s="96" t="s">
        <v>35</v>
      </c>
      <c r="I74" s="42"/>
      <c r="K74" s="4">
        <f>IF(H74="該当者あり",120,IF(H74="該当者なし",0))</f>
        <v>0</v>
      </c>
    </row>
    <row r="75" spans="1:11" ht="19.5" customHeight="1" thickBot="1">
      <c r="B75" s="107"/>
      <c r="C75" s="112"/>
      <c r="D75" s="68" t="s">
        <v>34</v>
      </c>
      <c r="E75" s="64"/>
      <c r="F75" s="35"/>
      <c r="G75" s="50"/>
      <c r="H75" s="94">
        <v>0</v>
      </c>
      <c r="I75" s="42" t="s">
        <v>24</v>
      </c>
      <c r="J75" t="s">
        <v>25</v>
      </c>
      <c r="K75" s="12">
        <f>K74+H75</f>
        <v>0</v>
      </c>
    </row>
    <row r="76" spans="1:11" ht="19.5" hidden="1" customHeight="1" thickBot="1">
      <c r="A76" s="10" t="s">
        <v>89</v>
      </c>
      <c r="B76" s="107"/>
      <c r="C76" s="112"/>
      <c r="D76" s="60"/>
      <c r="E76" s="61"/>
      <c r="F76" s="9"/>
      <c r="G76" s="9"/>
      <c r="H76" s="98"/>
      <c r="I76" s="42"/>
      <c r="J76" t="s">
        <v>40</v>
      </c>
      <c r="K76" s="5">
        <f>IF(K75&gt;=170,170,K75)</f>
        <v>0</v>
      </c>
    </row>
    <row r="77" spans="1:11" ht="19.5" customHeight="1" thickBot="1">
      <c r="B77" s="107"/>
      <c r="C77" s="112"/>
      <c r="D77" s="71" t="s">
        <v>62</v>
      </c>
      <c r="E77" s="71"/>
      <c r="F77" s="9"/>
      <c r="G77" s="74"/>
      <c r="H77" s="96" t="s">
        <v>35</v>
      </c>
      <c r="I77" s="42"/>
      <c r="K77" s="4">
        <f>IF(H77="該当者あり",230,IF(H77="該当者なし",0))</f>
        <v>0</v>
      </c>
    </row>
    <row r="78" spans="1:11" ht="19.5" customHeight="1" thickBot="1">
      <c r="B78" s="107"/>
      <c r="C78" s="112"/>
      <c r="D78" s="68" t="s">
        <v>33</v>
      </c>
      <c r="E78" s="64"/>
      <c r="F78" s="35"/>
      <c r="G78" s="50"/>
      <c r="H78" s="94">
        <v>0</v>
      </c>
      <c r="I78" s="42" t="s">
        <v>24</v>
      </c>
      <c r="J78" t="s">
        <v>25</v>
      </c>
      <c r="K78" s="12">
        <f>K77+H78</f>
        <v>0</v>
      </c>
    </row>
    <row r="79" spans="1:11" ht="19.5" hidden="1" customHeight="1" thickBot="1">
      <c r="A79" s="10" t="s">
        <v>89</v>
      </c>
      <c r="B79" s="107"/>
      <c r="C79" s="112"/>
      <c r="D79" s="60"/>
      <c r="E79" s="61"/>
      <c r="F79" s="9"/>
      <c r="G79" s="9"/>
      <c r="H79" s="98"/>
      <c r="I79" s="42"/>
      <c r="J79" t="s">
        <v>39</v>
      </c>
      <c r="K79" s="5">
        <f>IF(K78&gt;=270,270,K78)</f>
        <v>0</v>
      </c>
    </row>
    <row r="80" spans="1:11" ht="19.5" customHeight="1" thickBot="1">
      <c r="B80" s="107"/>
      <c r="C80" s="112"/>
      <c r="D80" s="71" t="s">
        <v>63</v>
      </c>
      <c r="E80" s="71"/>
      <c r="F80" s="9"/>
      <c r="G80" s="74"/>
      <c r="H80" s="96" t="s">
        <v>35</v>
      </c>
      <c r="I80" s="42"/>
      <c r="K80" s="4">
        <f>IF(H80="該当者あり",230,IF(H80="該当者なし",0))</f>
        <v>0</v>
      </c>
    </row>
    <row r="81" spans="1:11" ht="19.5" customHeight="1" thickBot="1">
      <c r="B81" s="107"/>
      <c r="C81" s="112"/>
      <c r="D81" s="68" t="s">
        <v>34</v>
      </c>
      <c r="E81" s="64"/>
      <c r="F81" s="35"/>
      <c r="G81" s="50"/>
      <c r="H81" s="94">
        <v>0</v>
      </c>
      <c r="I81" s="42" t="s">
        <v>24</v>
      </c>
      <c r="J81" t="s">
        <v>25</v>
      </c>
      <c r="K81" s="12">
        <f>K80+H81</f>
        <v>0</v>
      </c>
    </row>
    <row r="82" spans="1:11" ht="19.5" hidden="1" customHeight="1" thickBot="1">
      <c r="A82" s="10" t="s">
        <v>89</v>
      </c>
      <c r="B82" s="107"/>
      <c r="C82" s="91"/>
      <c r="D82" s="60"/>
      <c r="E82" s="61"/>
      <c r="F82" s="9"/>
      <c r="G82" s="9"/>
      <c r="H82" s="98"/>
      <c r="I82" s="42"/>
      <c r="J82" t="s">
        <v>40</v>
      </c>
      <c r="K82" s="5">
        <f>IF(K81&gt;=270,270,K81)</f>
        <v>0</v>
      </c>
    </row>
    <row r="83" spans="1:11" ht="21.95" customHeight="1" thickBot="1">
      <c r="B83" s="107"/>
      <c r="C83" s="111" t="s">
        <v>83</v>
      </c>
      <c r="D83" s="120" t="s">
        <v>28</v>
      </c>
      <c r="E83" s="120"/>
      <c r="F83" s="9"/>
      <c r="G83" s="9"/>
      <c r="H83" s="93">
        <v>0</v>
      </c>
      <c r="I83" s="42" t="s">
        <v>23</v>
      </c>
      <c r="K83" s="5">
        <f>370*H83</f>
        <v>0</v>
      </c>
    </row>
    <row r="84" spans="1:11" ht="21.95" customHeight="1" thickBot="1">
      <c r="B84" s="107"/>
      <c r="C84" s="113"/>
      <c r="D84" s="115" t="s">
        <v>30</v>
      </c>
      <c r="E84" s="115"/>
      <c r="F84" s="35"/>
      <c r="G84" s="73"/>
      <c r="H84" s="93">
        <v>0</v>
      </c>
      <c r="I84" s="42" t="s">
        <v>23</v>
      </c>
      <c r="K84" s="5">
        <f>460*H84</f>
        <v>0</v>
      </c>
    </row>
    <row r="85" spans="1:11" ht="19.5" customHeight="1" thickBot="1">
      <c r="B85" s="107"/>
      <c r="C85" s="111" t="s">
        <v>100</v>
      </c>
      <c r="D85" s="120" t="s">
        <v>31</v>
      </c>
      <c r="E85" s="120"/>
      <c r="F85" s="9"/>
      <c r="G85" s="9"/>
      <c r="H85" s="93">
        <v>0</v>
      </c>
      <c r="I85" s="42" t="s">
        <v>23</v>
      </c>
      <c r="K85" s="5">
        <f>220*H85</f>
        <v>0</v>
      </c>
    </row>
    <row r="86" spans="1:11" ht="19.5" customHeight="1" thickBot="1">
      <c r="B86" s="107"/>
      <c r="C86" s="112"/>
      <c r="D86" s="115" t="s">
        <v>32</v>
      </c>
      <c r="E86" s="115"/>
      <c r="F86" s="35"/>
      <c r="G86" s="73"/>
      <c r="H86" s="93">
        <v>0</v>
      </c>
      <c r="I86" s="42" t="s">
        <v>23</v>
      </c>
      <c r="K86" s="5">
        <f>620*H86</f>
        <v>0</v>
      </c>
    </row>
    <row r="87" spans="1:11" ht="19.5" customHeight="1" thickBot="1">
      <c r="B87" s="107"/>
      <c r="C87" s="112"/>
      <c r="D87" s="68" t="s">
        <v>58</v>
      </c>
      <c r="E87" s="68"/>
      <c r="F87" s="9"/>
      <c r="G87" s="9"/>
      <c r="H87" s="96" t="s">
        <v>35</v>
      </c>
      <c r="I87" s="42"/>
      <c r="K87" s="4">
        <f>IF(H87="該当者あり",200,IF(H87="該当者なし",0))</f>
        <v>0</v>
      </c>
    </row>
    <row r="88" spans="1:11" ht="19.5" customHeight="1" thickBot="1">
      <c r="B88" s="107"/>
      <c r="C88" s="112"/>
      <c r="D88" s="68" t="s">
        <v>33</v>
      </c>
      <c r="E88" s="64"/>
      <c r="F88" s="35"/>
      <c r="G88" s="50"/>
      <c r="H88" s="94">
        <v>0</v>
      </c>
      <c r="I88" s="42" t="s">
        <v>24</v>
      </c>
      <c r="J88" t="s">
        <v>25</v>
      </c>
      <c r="K88" s="12">
        <f>K87+H88</f>
        <v>0</v>
      </c>
    </row>
    <row r="89" spans="1:11" ht="19.5" hidden="1" customHeight="1" thickBot="1">
      <c r="A89" s="10" t="s">
        <v>89</v>
      </c>
      <c r="B89" s="107"/>
      <c r="C89" s="112"/>
      <c r="D89" s="60"/>
      <c r="E89" s="61"/>
      <c r="F89" s="9"/>
      <c r="G89" s="9"/>
      <c r="H89" s="98"/>
      <c r="I89" s="42"/>
      <c r="J89" t="s">
        <v>39</v>
      </c>
      <c r="K89" s="5">
        <f>IF(K88&gt;=220,220,K88)</f>
        <v>0</v>
      </c>
    </row>
    <row r="90" spans="1:11" ht="19.5" customHeight="1" thickBot="1">
      <c r="B90" s="107"/>
      <c r="C90" s="112"/>
      <c r="D90" s="70" t="s">
        <v>59</v>
      </c>
      <c r="E90" s="70"/>
      <c r="F90" s="9"/>
      <c r="G90" s="9"/>
      <c r="H90" s="96" t="s">
        <v>35</v>
      </c>
      <c r="I90" s="42"/>
      <c r="K90" s="4">
        <f>IF(H90="該当者あり",200,IF(H90="該当者なし",0))</f>
        <v>0</v>
      </c>
    </row>
    <row r="91" spans="1:11" ht="19.5" customHeight="1" thickBot="1">
      <c r="B91" s="107"/>
      <c r="C91" s="112"/>
      <c r="D91" s="68" t="s">
        <v>34</v>
      </c>
      <c r="E91" s="64"/>
      <c r="F91" s="35"/>
      <c r="G91" s="50"/>
      <c r="H91" s="94">
        <v>0</v>
      </c>
      <c r="I91" s="42" t="s">
        <v>24</v>
      </c>
      <c r="J91" t="s">
        <v>25</v>
      </c>
      <c r="K91" s="12">
        <f>K90+H91</f>
        <v>0</v>
      </c>
    </row>
    <row r="92" spans="1:11" ht="19.5" customHeight="1" thickBot="1">
      <c r="B92" s="107"/>
      <c r="C92" s="112"/>
      <c r="D92" s="60"/>
      <c r="E92" s="61"/>
      <c r="F92" s="9"/>
      <c r="G92" s="9"/>
      <c r="H92" s="11"/>
      <c r="I92" s="42"/>
      <c r="J92" t="s">
        <v>40</v>
      </c>
      <c r="K92" s="5">
        <f>IF(K91&gt;=220,220,K91)</f>
        <v>0</v>
      </c>
    </row>
    <row r="93" spans="1:11" ht="19.5" customHeight="1" thickBot="1">
      <c r="B93" s="107"/>
      <c r="C93" s="112"/>
      <c r="D93" s="71" t="s">
        <v>56</v>
      </c>
      <c r="E93" s="71"/>
      <c r="F93" s="9"/>
      <c r="G93" s="74"/>
      <c r="H93" s="96" t="s">
        <v>35</v>
      </c>
      <c r="I93" s="42"/>
      <c r="K93" s="4">
        <f>IF(H93="該当者あり",600,IF(H93="該当者なし",0))</f>
        <v>0</v>
      </c>
    </row>
    <row r="94" spans="1:11" ht="19.5" customHeight="1" thickBot="1">
      <c r="B94" s="107"/>
      <c r="C94" s="112"/>
      <c r="D94" s="68" t="s">
        <v>33</v>
      </c>
      <c r="E94" s="64"/>
      <c r="F94" s="35"/>
      <c r="G94" s="50"/>
      <c r="H94" s="94">
        <v>0</v>
      </c>
      <c r="I94" s="42" t="s">
        <v>24</v>
      </c>
      <c r="J94" t="s">
        <v>25</v>
      </c>
      <c r="K94" s="12">
        <f>K93+H94</f>
        <v>0</v>
      </c>
    </row>
    <row r="95" spans="1:11" ht="19.5" hidden="1" customHeight="1" thickBot="1">
      <c r="A95" s="10" t="s">
        <v>89</v>
      </c>
      <c r="B95" s="107"/>
      <c r="C95" s="112"/>
      <c r="D95" s="60"/>
      <c r="E95" s="61"/>
      <c r="F95" s="9"/>
      <c r="G95" s="9"/>
      <c r="H95" s="98"/>
      <c r="I95" s="42"/>
      <c r="J95" t="s">
        <v>39</v>
      </c>
      <c r="K95" s="5">
        <f>IF(K94&gt;=620,620,K94)</f>
        <v>0</v>
      </c>
    </row>
    <row r="96" spans="1:11" ht="19.5" customHeight="1" thickBot="1">
      <c r="B96" s="107"/>
      <c r="C96" s="112"/>
      <c r="D96" s="71" t="s">
        <v>57</v>
      </c>
      <c r="E96" s="71"/>
      <c r="F96" s="9"/>
      <c r="G96" s="74"/>
      <c r="H96" s="96" t="s">
        <v>35</v>
      </c>
      <c r="I96" s="42"/>
      <c r="K96" s="4">
        <f>IF(H96="該当者あり",600,IF(H96="該当者なし",0))</f>
        <v>0</v>
      </c>
    </row>
    <row r="97" spans="1:11" ht="19.5" customHeight="1" thickBot="1">
      <c r="B97" s="107"/>
      <c r="C97" s="113"/>
      <c r="D97" s="68" t="s">
        <v>34</v>
      </c>
      <c r="E97" s="64"/>
      <c r="F97" s="35"/>
      <c r="G97" s="50"/>
      <c r="H97" s="94">
        <v>0</v>
      </c>
      <c r="I97" s="42" t="s">
        <v>24</v>
      </c>
      <c r="J97" t="s">
        <v>25</v>
      </c>
      <c r="K97" s="12">
        <f>K96+H97</f>
        <v>0</v>
      </c>
    </row>
    <row r="98" spans="1:11" ht="19.5" hidden="1" customHeight="1" thickBot="1">
      <c r="A98" s="10" t="s">
        <v>89</v>
      </c>
      <c r="B98" s="107"/>
      <c r="C98" s="91"/>
      <c r="D98" s="60"/>
      <c r="E98" s="61"/>
      <c r="F98" s="9"/>
      <c r="G98" s="9"/>
      <c r="H98" s="101"/>
      <c r="I98" s="42"/>
      <c r="J98" t="s">
        <v>40</v>
      </c>
      <c r="K98" s="5">
        <f>IF(K97&gt;=620,620,K97)</f>
        <v>0</v>
      </c>
    </row>
    <row r="99" spans="1:11" ht="21.95" customHeight="1" thickBot="1">
      <c r="B99" s="107"/>
      <c r="C99" s="116" t="s">
        <v>84</v>
      </c>
      <c r="D99" s="120" t="s">
        <v>28</v>
      </c>
      <c r="E99" s="120"/>
      <c r="F99" s="9"/>
      <c r="G99" s="9"/>
      <c r="H99" s="93">
        <v>0</v>
      </c>
      <c r="I99" s="42" t="s">
        <v>23</v>
      </c>
      <c r="K99" s="5">
        <f>720*H99</f>
        <v>0</v>
      </c>
    </row>
    <row r="100" spans="1:11" ht="21.95" customHeight="1" thickBot="1">
      <c r="B100" s="125"/>
      <c r="C100" s="117"/>
      <c r="D100" s="131" t="s">
        <v>30</v>
      </c>
      <c r="E100" s="131"/>
      <c r="F100" s="67"/>
      <c r="G100" s="75"/>
      <c r="H100" s="93">
        <v>0</v>
      </c>
      <c r="I100" s="45" t="s">
        <v>23</v>
      </c>
      <c r="K100" s="5">
        <f>1120*H100</f>
        <v>0</v>
      </c>
    </row>
    <row r="101" spans="1:11" ht="6" customHeight="1">
      <c r="D101" s="2"/>
      <c r="H101" s="25"/>
    </row>
    <row r="102" spans="1:11" hidden="1">
      <c r="A102" s="10" t="s">
        <v>89</v>
      </c>
      <c r="B102" s="133" t="s">
        <v>41</v>
      </c>
      <c r="C102" s="133"/>
      <c r="D102" s="133"/>
      <c r="E102" s="133"/>
      <c r="F102" s="133"/>
      <c r="G102" s="133"/>
      <c r="H102" s="133"/>
      <c r="I102" s="133"/>
      <c r="J102" s="133"/>
      <c r="K102" s="15">
        <f>K53+K54+K57+K60+K63+K66+K67+K68+K69+K70+K73+K76+K79+K82+K83+K84+K85+K86+K89+K92+K95+K98+K99+K100</f>
        <v>0</v>
      </c>
    </row>
    <row r="103" spans="1:11" ht="4.5" customHeight="1">
      <c r="D103" s="2"/>
      <c r="H103" s="9"/>
    </row>
    <row r="104" spans="1:11" hidden="1">
      <c r="A104" s="10" t="s">
        <v>89</v>
      </c>
      <c r="B104" s="132" t="s">
        <v>42</v>
      </c>
      <c r="C104" s="132"/>
      <c r="D104" s="132"/>
      <c r="E104" s="132"/>
      <c r="F104" s="132"/>
      <c r="G104" s="132"/>
      <c r="H104" s="132"/>
      <c r="I104" s="132"/>
      <c r="J104" s="132"/>
      <c r="K104" s="13">
        <f>K51+K102</f>
        <v>720</v>
      </c>
    </row>
    <row r="105" spans="1:11" ht="9" customHeight="1" thickBot="1"/>
    <row r="106" spans="1:11" ht="19.5" customHeight="1" thickBot="1">
      <c r="B106" s="124" t="s">
        <v>79</v>
      </c>
      <c r="C106" s="76" t="s">
        <v>64</v>
      </c>
      <c r="D106" s="66"/>
      <c r="E106" s="66"/>
      <c r="F106" s="66"/>
      <c r="G106" s="66"/>
      <c r="H106" s="96" t="s">
        <v>43</v>
      </c>
      <c r="I106" s="57"/>
      <c r="K106" s="5">
        <f>IF(H106="該当あり",490,IF(H106="該当なし",0))</f>
        <v>0</v>
      </c>
    </row>
    <row r="107" spans="1:11" ht="19.5" customHeight="1" thickBot="1">
      <c r="B107" s="107"/>
      <c r="C107" s="83" t="s">
        <v>69</v>
      </c>
      <c r="D107" s="9"/>
      <c r="E107" s="9"/>
      <c r="F107" s="9"/>
      <c r="G107" s="9"/>
      <c r="H107" s="9"/>
      <c r="I107" s="42"/>
    </row>
    <row r="108" spans="1:11" ht="19.5" customHeight="1" thickBot="1">
      <c r="B108" s="107"/>
      <c r="C108" s="47" t="s">
        <v>65</v>
      </c>
      <c r="D108" s="9"/>
      <c r="E108" s="9"/>
      <c r="F108" s="9"/>
      <c r="G108" s="9"/>
      <c r="H108" s="93">
        <v>0</v>
      </c>
      <c r="I108" s="42" t="s">
        <v>21</v>
      </c>
      <c r="K108" s="5">
        <f>H108*860</f>
        <v>0</v>
      </c>
    </row>
    <row r="109" spans="1:11" ht="19.5" customHeight="1" thickBot="1">
      <c r="B109" s="107"/>
      <c r="C109" s="83" t="s">
        <v>70</v>
      </c>
      <c r="D109" s="9"/>
      <c r="E109" s="9"/>
      <c r="F109" s="9"/>
      <c r="G109" s="9"/>
      <c r="H109" s="9"/>
      <c r="I109" s="42"/>
    </row>
    <row r="110" spans="1:11" ht="19.5" customHeight="1" thickBot="1">
      <c r="B110" s="107"/>
      <c r="C110" s="47" t="s">
        <v>66</v>
      </c>
      <c r="D110" s="9"/>
      <c r="E110" s="9"/>
      <c r="F110" s="9"/>
      <c r="G110" s="9"/>
      <c r="H110" s="94">
        <v>0</v>
      </c>
      <c r="I110" s="42" t="s">
        <v>18</v>
      </c>
      <c r="K110" s="5">
        <f>H110</f>
        <v>0</v>
      </c>
    </row>
    <row r="111" spans="1:11" ht="19.5" customHeight="1" thickBot="1">
      <c r="B111" s="107"/>
      <c r="C111" s="83" t="s">
        <v>22</v>
      </c>
      <c r="D111" s="9"/>
      <c r="E111" s="9"/>
      <c r="F111" s="9"/>
      <c r="G111" s="9"/>
      <c r="H111" s="9"/>
      <c r="I111" s="42"/>
    </row>
    <row r="112" spans="1:11" ht="19.5" customHeight="1" thickBot="1">
      <c r="B112" s="107"/>
      <c r="C112" s="47" t="s">
        <v>67</v>
      </c>
      <c r="D112" s="9"/>
      <c r="E112" s="9"/>
      <c r="F112" s="9"/>
      <c r="G112" s="9"/>
      <c r="H112" s="94">
        <v>0</v>
      </c>
      <c r="I112" s="42" t="s">
        <v>18</v>
      </c>
      <c r="K112" s="5">
        <f>H112</f>
        <v>0</v>
      </c>
    </row>
    <row r="113" spans="1:11" ht="19.5" customHeight="1" thickBot="1">
      <c r="B113" s="107"/>
      <c r="C113" s="83" t="s">
        <v>22</v>
      </c>
      <c r="D113" s="9"/>
      <c r="E113" s="9"/>
      <c r="F113" s="9"/>
      <c r="G113" s="9"/>
      <c r="H113" s="9"/>
      <c r="I113" s="42"/>
    </row>
    <row r="114" spans="1:11" ht="19.5" customHeight="1" thickBot="1">
      <c r="B114" s="107"/>
      <c r="C114" s="47" t="s">
        <v>68</v>
      </c>
      <c r="D114" s="9"/>
      <c r="E114" s="9"/>
      <c r="F114" s="9"/>
      <c r="G114" s="9"/>
      <c r="H114" s="94">
        <v>0</v>
      </c>
      <c r="I114" s="42" t="s">
        <v>18</v>
      </c>
      <c r="K114" s="5">
        <f>H114</f>
        <v>0</v>
      </c>
    </row>
    <row r="115" spans="1:11" ht="19.5" customHeight="1">
      <c r="B115" s="125"/>
      <c r="C115" s="84" t="s">
        <v>22</v>
      </c>
      <c r="D115" s="44"/>
      <c r="E115" s="44"/>
      <c r="F115" s="44"/>
      <c r="G115" s="44"/>
      <c r="H115" s="44"/>
      <c r="I115" s="45"/>
    </row>
    <row r="116" spans="1:11" hidden="1">
      <c r="A116" s="10" t="s">
        <v>89</v>
      </c>
      <c r="J116" s="16" t="s">
        <v>44</v>
      </c>
      <c r="K116" s="16">
        <f>K104+K106+K108+K110+K112+K114</f>
        <v>720</v>
      </c>
    </row>
    <row r="117" spans="1:11" hidden="1">
      <c r="A117" s="10" t="s">
        <v>89</v>
      </c>
    </row>
    <row r="118" spans="1:11" hidden="1">
      <c r="A118" s="10" t="s">
        <v>89</v>
      </c>
      <c r="J118" s="26" t="s">
        <v>47</v>
      </c>
      <c r="K118" s="26">
        <f>K24-K116</f>
        <v>-720</v>
      </c>
    </row>
    <row r="119" spans="1:11" hidden="1">
      <c r="A119" s="10" t="s">
        <v>89</v>
      </c>
    </row>
    <row r="120" spans="1:11" hidden="1">
      <c r="A120" s="10" t="s">
        <v>89</v>
      </c>
      <c r="J120" s="27" t="s">
        <v>48</v>
      </c>
      <c r="K120" s="27" t="e">
        <f>VLOOKUP(D5,基準!A$2:B$16,2,0)</f>
        <v>#N/A</v>
      </c>
    </row>
    <row r="121" spans="1:11" hidden="1">
      <c r="A121" s="10" t="s">
        <v>89</v>
      </c>
    </row>
    <row r="122" spans="1:11" hidden="1">
      <c r="A122" s="10" t="s">
        <v>89</v>
      </c>
      <c r="J122" t="s">
        <v>49</v>
      </c>
      <c r="K122" t="e">
        <f>K118-K120</f>
        <v>#N/A</v>
      </c>
    </row>
    <row r="123" spans="1:11" ht="14.25" thickBot="1"/>
    <row r="124" spans="1:11" ht="43.5" customHeight="1" thickBot="1">
      <c r="B124" s="79"/>
      <c r="C124" s="123" t="s">
        <v>88</v>
      </c>
      <c r="D124" s="123"/>
      <c r="E124" s="123"/>
      <c r="F124" s="123"/>
      <c r="G124" s="123"/>
      <c r="H124" s="123"/>
      <c r="I124" s="92" t="e">
        <f>IF(K122&lt;0,"〇","×")</f>
        <v>#N/A</v>
      </c>
      <c r="K124" s="28"/>
    </row>
  </sheetData>
  <sheetProtection password="CC05" sheet="1" objects="1" scenarios="1"/>
  <mergeCells count="48">
    <mergeCell ref="C124:H124"/>
    <mergeCell ref="B53:B100"/>
    <mergeCell ref="B26:B49"/>
    <mergeCell ref="C7:I7"/>
    <mergeCell ref="C8:E8"/>
    <mergeCell ref="G8:I8"/>
    <mergeCell ref="D46:E46"/>
    <mergeCell ref="D43:E43"/>
    <mergeCell ref="D40:E40"/>
    <mergeCell ref="D99:E99"/>
    <mergeCell ref="D100:E100"/>
    <mergeCell ref="B24:J24"/>
    <mergeCell ref="B51:J51"/>
    <mergeCell ref="B102:J102"/>
    <mergeCell ref="B104:J104"/>
    <mergeCell ref="B106:B115"/>
    <mergeCell ref="D36:E36"/>
    <mergeCell ref="D35:E35"/>
    <mergeCell ref="D34:E34"/>
    <mergeCell ref="D38:E38"/>
    <mergeCell ref="D49:E49"/>
    <mergeCell ref="D53:E53"/>
    <mergeCell ref="D54:E54"/>
    <mergeCell ref="D84:E84"/>
    <mergeCell ref="D83:E83"/>
    <mergeCell ref="D85:E85"/>
    <mergeCell ref="C99:C100"/>
    <mergeCell ref="C37:C49"/>
    <mergeCell ref="C53:C65"/>
    <mergeCell ref="C67:C68"/>
    <mergeCell ref="C69:C81"/>
    <mergeCell ref="C83:C84"/>
    <mergeCell ref="D28:I28"/>
    <mergeCell ref="B5:B22"/>
    <mergeCell ref="C30:E30"/>
    <mergeCell ref="C29:E29"/>
    <mergeCell ref="C85:C97"/>
    <mergeCell ref="C31:C32"/>
    <mergeCell ref="C33:C34"/>
    <mergeCell ref="C35:C36"/>
    <mergeCell ref="D33:E33"/>
    <mergeCell ref="D32:E32"/>
    <mergeCell ref="D31:E31"/>
    <mergeCell ref="D86:E86"/>
    <mergeCell ref="D67:E67"/>
    <mergeCell ref="D68:E68"/>
    <mergeCell ref="D69:E69"/>
    <mergeCell ref="D70:E70"/>
  </mergeCells>
  <phoneticPr fontId="1"/>
  <dataValidations count="3">
    <dataValidation type="list" allowBlank="1" showInputMessage="1" showErrorMessage="1" sqref="H26">
      <formula1>"自宅通学,自宅外通学"</formula1>
    </dataValidation>
    <dataValidation type="list" allowBlank="1" showInputMessage="1" showErrorMessage="1" sqref="H39 H42 H45 H48 H55 H58 H61 H64 H71 H74 H77 H80 H87 H90 H93 H96">
      <formula1>"該当者あり,該当者なし"</formula1>
    </dataValidation>
    <dataValidation type="list" allowBlank="1" showInputMessage="1" showErrorMessage="1" sqref="H106">
      <formula1>"該当なし,該当あり"</formula1>
    </dataValidation>
  </dataValidations>
  <pageMargins left="0.7" right="0.7" top="0.75" bottom="0.75" header="0.3" footer="0.3"/>
  <pageSetup paperSize="9" scale="66" fitToHeight="0" orientation="portrait" r:id="rId1"/>
  <rowBreaks count="1" manualBreakCount="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2" sqref="B22"/>
    </sheetView>
  </sheetViews>
  <sheetFormatPr defaultRowHeight="21"/>
  <cols>
    <col min="1" max="1" width="9.5" style="24" customWidth="1"/>
    <col min="2" max="2" width="26.75" style="22" customWidth="1"/>
    <col min="3" max="251" width="9" style="22"/>
    <col min="252" max="252" width="4.75" style="22" bestFit="1" customWidth="1"/>
    <col min="253" max="253" width="7.75" style="22" bestFit="1" customWidth="1"/>
    <col min="254" max="254" width="25.125" style="22" customWidth="1"/>
    <col min="255" max="255" width="23.25" style="22" customWidth="1"/>
    <col min="256" max="256" width="15.5" style="22" customWidth="1"/>
    <col min="257" max="257" width="26.75" style="22" customWidth="1"/>
    <col min="258" max="258" width="22.25" style="22" customWidth="1"/>
    <col min="259" max="507" width="9" style="22"/>
    <col min="508" max="508" width="4.75" style="22" bestFit="1" customWidth="1"/>
    <col min="509" max="509" width="7.75" style="22" bestFit="1" customWidth="1"/>
    <col min="510" max="510" width="25.125" style="22" customWidth="1"/>
    <col min="511" max="511" width="23.25" style="22" customWidth="1"/>
    <col min="512" max="512" width="15.5" style="22" customWidth="1"/>
    <col min="513" max="513" width="26.75" style="22" customWidth="1"/>
    <col min="514" max="514" width="22.25" style="22" customWidth="1"/>
    <col min="515" max="763" width="9" style="22"/>
    <col min="764" max="764" width="4.75" style="22" bestFit="1" customWidth="1"/>
    <col min="765" max="765" width="7.75" style="22" bestFit="1" customWidth="1"/>
    <col min="766" max="766" width="25.125" style="22" customWidth="1"/>
    <col min="767" max="767" width="23.25" style="22" customWidth="1"/>
    <col min="768" max="768" width="15.5" style="22" customWidth="1"/>
    <col min="769" max="769" width="26.75" style="22" customWidth="1"/>
    <col min="770" max="770" width="22.25" style="22" customWidth="1"/>
    <col min="771" max="1019" width="9" style="22"/>
    <col min="1020" max="1020" width="4.75" style="22" bestFit="1" customWidth="1"/>
    <col min="1021" max="1021" width="7.75" style="22" bestFit="1" customWidth="1"/>
    <col min="1022" max="1022" width="25.125" style="22" customWidth="1"/>
    <col min="1023" max="1023" width="23.25" style="22" customWidth="1"/>
    <col min="1024" max="1024" width="15.5" style="22" customWidth="1"/>
    <col min="1025" max="1025" width="26.75" style="22" customWidth="1"/>
    <col min="1026" max="1026" width="22.25" style="22" customWidth="1"/>
    <col min="1027" max="1275" width="9" style="22"/>
    <col min="1276" max="1276" width="4.75" style="22" bestFit="1" customWidth="1"/>
    <col min="1277" max="1277" width="7.75" style="22" bestFit="1" customWidth="1"/>
    <col min="1278" max="1278" width="25.125" style="22" customWidth="1"/>
    <col min="1279" max="1279" width="23.25" style="22" customWidth="1"/>
    <col min="1280" max="1280" width="15.5" style="22" customWidth="1"/>
    <col min="1281" max="1281" width="26.75" style="22" customWidth="1"/>
    <col min="1282" max="1282" width="22.25" style="22" customWidth="1"/>
    <col min="1283" max="1531" width="9" style="22"/>
    <col min="1532" max="1532" width="4.75" style="22" bestFit="1" customWidth="1"/>
    <col min="1533" max="1533" width="7.75" style="22" bestFit="1" customWidth="1"/>
    <col min="1534" max="1534" width="25.125" style="22" customWidth="1"/>
    <col min="1535" max="1535" width="23.25" style="22" customWidth="1"/>
    <col min="1536" max="1536" width="15.5" style="22" customWidth="1"/>
    <col min="1537" max="1537" width="26.75" style="22" customWidth="1"/>
    <col min="1538" max="1538" width="22.25" style="22" customWidth="1"/>
    <col min="1539" max="1787" width="9" style="22"/>
    <col min="1788" max="1788" width="4.75" style="22" bestFit="1" customWidth="1"/>
    <col min="1789" max="1789" width="7.75" style="22" bestFit="1" customWidth="1"/>
    <col min="1790" max="1790" width="25.125" style="22" customWidth="1"/>
    <col min="1791" max="1791" width="23.25" style="22" customWidth="1"/>
    <col min="1792" max="1792" width="15.5" style="22" customWidth="1"/>
    <col min="1793" max="1793" width="26.75" style="22" customWidth="1"/>
    <col min="1794" max="1794" width="22.25" style="22" customWidth="1"/>
    <col min="1795" max="2043" width="9" style="22"/>
    <col min="2044" max="2044" width="4.75" style="22" bestFit="1" customWidth="1"/>
    <col min="2045" max="2045" width="7.75" style="22" bestFit="1" customWidth="1"/>
    <col min="2046" max="2046" width="25.125" style="22" customWidth="1"/>
    <col min="2047" max="2047" width="23.25" style="22" customWidth="1"/>
    <col min="2048" max="2048" width="15.5" style="22" customWidth="1"/>
    <col min="2049" max="2049" width="26.75" style="22" customWidth="1"/>
    <col min="2050" max="2050" width="22.25" style="22" customWidth="1"/>
    <col min="2051" max="2299" width="9" style="22"/>
    <col min="2300" max="2300" width="4.75" style="22" bestFit="1" customWidth="1"/>
    <col min="2301" max="2301" width="7.75" style="22" bestFit="1" customWidth="1"/>
    <col min="2302" max="2302" width="25.125" style="22" customWidth="1"/>
    <col min="2303" max="2303" width="23.25" style="22" customWidth="1"/>
    <col min="2304" max="2304" width="15.5" style="22" customWidth="1"/>
    <col min="2305" max="2305" width="26.75" style="22" customWidth="1"/>
    <col min="2306" max="2306" width="22.25" style="22" customWidth="1"/>
    <col min="2307" max="2555" width="9" style="22"/>
    <col min="2556" max="2556" width="4.75" style="22" bestFit="1" customWidth="1"/>
    <col min="2557" max="2557" width="7.75" style="22" bestFit="1" customWidth="1"/>
    <col min="2558" max="2558" width="25.125" style="22" customWidth="1"/>
    <col min="2559" max="2559" width="23.25" style="22" customWidth="1"/>
    <col min="2560" max="2560" width="15.5" style="22" customWidth="1"/>
    <col min="2561" max="2561" width="26.75" style="22" customWidth="1"/>
    <col min="2562" max="2562" width="22.25" style="22" customWidth="1"/>
    <col min="2563" max="2811" width="9" style="22"/>
    <col min="2812" max="2812" width="4.75" style="22" bestFit="1" customWidth="1"/>
    <col min="2813" max="2813" width="7.75" style="22" bestFit="1" customWidth="1"/>
    <col min="2814" max="2814" width="25.125" style="22" customWidth="1"/>
    <col min="2815" max="2815" width="23.25" style="22" customWidth="1"/>
    <col min="2816" max="2816" width="15.5" style="22" customWidth="1"/>
    <col min="2817" max="2817" width="26.75" style="22" customWidth="1"/>
    <col min="2818" max="2818" width="22.25" style="22" customWidth="1"/>
    <col min="2819" max="3067" width="9" style="22"/>
    <col min="3068" max="3068" width="4.75" style="22" bestFit="1" customWidth="1"/>
    <col min="3069" max="3069" width="7.75" style="22" bestFit="1" customWidth="1"/>
    <col min="3070" max="3070" width="25.125" style="22" customWidth="1"/>
    <col min="3071" max="3071" width="23.25" style="22" customWidth="1"/>
    <col min="3072" max="3072" width="15.5" style="22" customWidth="1"/>
    <col min="3073" max="3073" width="26.75" style="22" customWidth="1"/>
    <col min="3074" max="3074" width="22.25" style="22" customWidth="1"/>
    <col min="3075" max="3323" width="9" style="22"/>
    <col min="3324" max="3324" width="4.75" style="22" bestFit="1" customWidth="1"/>
    <col min="3325" max="3325" width="7.75" style="22" bestFit="1" customWidth="1"/>
    <col min="3326" max="3326" width="25.125" style="22" customWidth="1"/>
    <col min="3327" max="3327" width="23.25" style="22" customWidth="1"/>
    <col min="3328" max="3328" width="15.5" style="22" customWidth="1"/>
    <col min="3329" max="3329" width="26.75" style="22" customWidth="1"/>
    <col min="3330" max="3330" width="22.25" style="22" customWidth="1"/>
    <col min="3331" max="3579" width="9" style="22"/>
    <col min="3580" max="3580" width="4.75" style="22" bestFit="1" customWidth="1"/>
    <col min="3581" max="3581" width="7.75" style="22" bestFit="1" customWidth="1"/>
    <col min="3582" max="3582" width="25.125" style="22" customWidth="1"/>
    <col min="3583" max="3583" width="23.25" style="22" customWidth="1"/>
    <col min="3584" max="3584" width="15.5" style="22" customWidth="1"/>
    <col min="3585" max="3585" width="26.75" style="22" customWidth="1"/>
    <col min="3586" max="3586" width="22.25" style="22" customWidth="1"/>
    <col min="3587" max="3835" width="9" style="22"/>
    <col min="3836" max="3836" width="4.75" style="22" bestFit="1" customWidth="1"/>
    <col min="3837" max="3837" width="7.75" style="22" bestFit="1" customWidth="1"/>
    <col min="3838" max="3838" width="25.125" style="22" customWidth="1"/>
    <col min="3839" max="3839" width="23.25" style="22" customWidth="1"/>
    <col min="3840" max="3840" width="15.5" style="22" customWidth="1"/>
    <col min="3841" max="3841" width="26.75" style="22" customWidth="1"/>
    <col min="3842" max="3842" width="22.25" style="22" customWidth="1"/>
    <col min="3843" max="4091" width="9" style="22"/>
    <col min="4092" max="4092" width="4.75" style="22" bestFit="1" customWidth="1"/>
    <col min="4093" max="4093" width="7.75" style="22" bestFit="1" customWidth="1"/>
    <col min="4094" max="4094" width="25.125" style="22" customWidth="1"/>
    <col min="4095" max="4095" width="23.25" style="22" customWidth="1"/>
    <col min="4096" max="4096" width="15.5" style="22" customWidth="1"/>
    <col min="4097" max="4097" width="26.75" style="22" customWidth="1"/>
    <col min="4098" max="4098" width="22.25" style="22" customWidth="1"/>
    <col min="4099" max="4347" width="9" style="22"/>
    <col min="4348" max="4348" width="4.75" style="22" bestFit="1" customWidth="1"/>
    <col min="4349" max="4349" width="7.75" style="22" bestFit="1" customWidth="1"/>
    <col min="4350" max="4350" width="25.125" style="22" customWidth="1"/>
    <col min="4351" max="4351" width="23.25" style="22" customWidth="1"/>
    <col min="4352" max="4352" width="15.5" style="22" customWidth="1"/>
    <col min="4353" max="4353" width="26.75" style="22" customWidth="1"/>
    <col min="4354" max="4354" width="22.25" style="22" customWidth="1"/>
    <col min="4355" max="4603" width="9" style="22"/>
    <col min="4604" max="4604" width="4.75" style="22" bestFit="1" customWidth="1"/>
    <col min="4605" max="4605" width="7.75" style="22" bestFit="1" customWidth="1"/>
    <col min="4606" max="4606" width="25.125" style="22" customWidth="1"/>
    <col min="4607" max="4607" width="23.25" style="22" customWidth="1"/>
    <col min="4608" max="4608" width="15.5" style="22" customWidth="1"/>
    <col min="4609" max="4609" width="26.75" style="22" customWidth="1"/>
    <col min="4610" max="4610" width="22.25" style="22" customWidth="1"/>
    <col min="4611" max="4859" width="9" style="22"/>
    <col min="4860" max="4860" width="4.75" style="22" bestFit="1" customWidth="1"/>
    <col min="4861" max="4861" width="7.75" style="22" bestFit="1" customWidth="1"/>
    <col min="4862" max="4862" width="25.125" style="22" customWidth="1"/>
    <col min="4863" max="4863" width="23.25" style="22" customWidth="1"/>
    <col min="4864" max="4864" width="15.5" style="22" customWidth="1"/>
    <col min="4865" max="4865" width="26.75" style="22" customWidth="1"/>
    <col min="4866" max="4866" width="22.25" style="22" customWidth="1"/>
    <col min="4867" max="5115" width="9" style="22"/>
    <col min="5116" max="5116" width="4.75" style="22" bestFit="1" customWidth="1"/>
    <col min="5117" max="5117" width="7.75" style="22" bestFit="1" customWidth="1"/>
    <col min="5118" max="5118" width="25.125" style="22" customWidth="1"/>
    <col min="5119" max="5119" width="23.25" style="22" customWidth="1"/>
    <col min="5120" max="5120" width="15.5" style="22" customWidth="1"/>
    <col min="5121" max="5121" width="26.75" style="22" customWidth="1"/>
    <col min="5122" max="5122" width="22.25" style="22" customWidth="1"/>
    <col min="5123" max="5371" width="9" style="22"/>
    <col min="5372" max="5372" width="4.75" style="22" bestFit="1" customWidth="1"/>
    <col min="5373" max="5373" width="7.75" style="22" bestFit="1" customWidth="1"/>
    <col min="5374" max="5374" width="25.125" style="22" customWidth="1"/>
    <col min="5375" max="5375" width="23.25" style="22" customWidth="1"/>
    <col min="5376" max="5376" width="15.5" style="22" customWidth="1"/>
    <col min="5377" max="5377" width="26.75" style="22" customWidth="1"/>
    <col min="5378" max="5378" width="22.25" style="22" customWidth="1"/>
    <col min="5379" max="5627" width="9" style="22"/>
    <col min="5628" max="5628" width="4.75" style="22" bestFit="1" customWidth="1"/>
    <col min="5629" max="5629" width="7.75" style="22" bestFit="1" customWidth="1"/>
    <col min="5630" max="5630" width="25.125" style="22" customWidth="1"/>
    <col min="5631" max="5631" width="23.25" style="22" customWidth="1"/>
    <col min="5632" max="5632" width="15.5" style="22" customWidth="1"/>
    <col min="5633" max="5633" width="26.75" style="22" customWidth="1"/>
    <col min="5634" max="5634" width="22.25" style="22" customWidth="1"/>
    <col min="5635" max="5883" width="9" style="22"/>
    <col min="5884" max="5884" width="4.75" style="22" bestFit="1" customWidth="1"/>
    <col min="5885" max="5885" width="7.75" style="22" bestFit="1" customWidth="1"/>
    <col min="5886" max="5886" width="25.125" style="22" customWidth="1"/>
    <col min="5887" max="5887" width="23.25" style="22" customWidth="1"/>
    <col min="5888" max="5888" width="15.5" style="22" customWidth="1"/>
    <col min="5889" max="5889" width="26.75" style="22" customWidth="1"/>
    <col min="5890" max="5890" width="22.25" style="22" customWidth="1"/>
    <col min="5891" max="6139" width="9" style="22"/>
    <col min="6140" max="6140" width="4.75" style="22" bestFit="1" customWidth="1"/>
    <col min="6141" max="6141" width="7.75" style="22" bestFit="1" customWidth="1"/>
    <col min="6142" max="6142" width="25.125" style="22" customWidth="1"/>
    <col min="6143" max="6143" width="23.25" style="22" customWidth="1"/>
    <col min="6144" max="6144" width="15.5" style="22" customWidth="1"/>
    <col min="6145" max="6145" width="26.75" style="22" customWidth="1"/>
    <col min="6146" max="6146" width="22.25" style="22" customWidth="1"/>
    <col min="6147" max="6395" width="9" style="22"/>
    <col min="6396" max="6396" width="4.75" style="22" bestFit="1" customWidth="1"/>
    <col min="6397" max="6397" width="7.75" style="22" bestFit="1" customWidth="1"/>
    <col min="6398" max="6398" width="25.125" style="22" customWidth="1"/>
    <col min="6399" max="6399" width="23.25" style="22" customWidth="1"/>
    <col min="6400" max="6400" width="15.5" style="22" customWidth="1"/>
    <col min="6401" max="6401" width="26.75" style="22" customWidth="1"/>
    <col min="6402" max="6402" width="22.25" style="22" customWidth="1"/>
    <col min="6403" max="6651" width="9" style="22"/>
    <col min="6652" max="6652" width="4.75" style="22" bestFit="1" customWidth="1"/>
    <col min="6653" max="6653" width="7.75" style="22" bestFit="1" customWidth="1"/>
    <col min="6654" max="6654" width="25.125" style="22" customWidth="1"/>
    <col min="6655" max="6655" width="23.25" style="22" customWidth="1"/>
    <col min="6656" max="6656" width="15.5" style="22" customWidth="1"/>
    <col min="6657" max="6657" width="26.75" style="22" customWidth="1"/>
    <col min="6658" max="6658" width="22.25" style="22" customWidth="1"/>
    <col min="6659" max="6907" width="9" style="22"/>
    <col min="6908" max="6908" width="4.75" style="22" bestFit="1" customWidth="1"/>
    <col min="6909" max="6909" width="7.75" style="22" bestFit="1" customWidth="1"/>
    <col min="6910" max="6910" width="25.125" style="22" customWidth="1"/>
    <col min="6911" max="6911" width="23.25" style="22" customWidth="1"/>
    <col min="6912" max="6912" width="15.5" style="22" customWidth="1"/>
    <col min="6913" max="6913" width="26.75" style="22" customWidth="1"/>
    <col min="6914" max="6914" width="22.25" style="22" customWidth="1"/>
    <col min="6915" max="7163" width="9" style="22"/>
    <col min="7164" max="7164" width="4.75" style="22" bestFit="1" customWidth="1"/>
    <col min="7165" max="7165" width="7.75" style="22" bestFit="1" customWidth="1"/>
    <col min="7166" max="7166" width="25.125" style="22" customWidth="1"/>
    <col min="7167" max="7167" width="23.25" style="22" customWidth="1"/>
    <col min="7168" max="7168" width="15.5" style="22" customWidth="1"/>
    <col min="7169" max="7169" width="26.75" style="22" customWidth="1"/>
    <col min="7170" max="7170" width="22.25" style="22" customWidth="1"/>
    <col min="7171" max="7419" width="9" style="22"/>
    <col min="7420" max="7420" width="4.75" style="22" bestFit="1" customWidth="1"/>
    <col min="7421" max="7421" width="7.75" style="22" bestFit="1" customWidth="1"/>
    <col min="7422" max="7422" width="25.125" style="22" customWidth="1"/>
    <col min="7423" max="7423" width="23.25" style="22" customWidth="1"/>
    <col min="7424" max="7424" width="15.5" style="22" customWidth="1"/>
    <col min="7425" max="7425" width="26.75" style="22" customWidth="1"/>
    <col min="7426" max="7426" width="22.25" style="22" customWidth="1"/>
    <col min="7427" max="7675" width="9" style="22"/>
    <col min="7676" max="7676" width="4.75" style="22" bestFit="1" customWidth="1"/>
    <col min="7677" max="7677" width="7.75" style="22" bestFit="1" customWidth="1"/>
    <col min="7678" max="7678" width="25.125" style="22" customWidth="1"/>
    <col min="7679" max="7679" width="23.25" style="22" customWidth="1"/>
    <col min="7680" max="7680" width="15.5" style="22" customWidth="1"/>
    <col min="7681" max="7681" width="26.75" style="22" customWidth="1"/>
    <col min="7682" max="7682" width="22.25" style="22" customWidth="1"/>
    <col min="7683" max="7931" width="9" style="22"/>
    <col min="7932" max="7932" width="4.75" style="22" bestFit="1" customWidth="1"/>
    <col min="7933" max="7933" width="7.75" style="22" bestFit="1" customWidth="1"/>
    <col min="7934" max="7934" width="25.125" style="22" customWidth="1"/>
    <col min="7935" max="7935" width="23.25" style="22" customWidth="1"/>
    <col min="7936" max="7936" width="15.5" style="22" customWidth="1"/>
    <col min="7937" max="7937" width="26.75" style="22" customWidth="1"/>
    <col min="7938" max="7938" width="22.25" style="22" customWidth="1"/>
    <col min="7939" max="8187" width="9" style="22"/>
    <col min="8188" max="8188" width="4.75" style="22" bestFit="1" customWidth="1"/>
    <col min="8189" max="8189" width="7.75" style="22" bestFit="1" customWidth="1"/>
    <col min="8190" max="8190" width="25.125" style="22" customWidth="1"/>
    <col min="8191" max="8191" width="23.25" style="22" customWidth="1"/>
    <col min="8192" max="8192" width="15.5" style="22" customWidth="1"/>
    <col min="8193" max="8193" width="26.75" style="22" customWidth="1"/>
    <col min="8194" max="8194" width="22.25" style="22" customWidth="1"/>
    <col min="8195" max="8443" width="9" style="22"/>
    <col min="8444" max="8444" width="4.75" style="22" bestFit="1" customWidth="1"/>
    <col min="8445" max="8445" width="7.75" style="22" bestFit="1" customWidth="1"/>
    <col min="8446" max="8446" width="25.125" style="22" customWidth="1"/>
    <col min="8447" max="8447" width="23.25" style="22" customWidth="1"/>
    <col min="8448" max="8448" width="15.5" style="22" customWidth="1"/>
    <col min="8449" max="8449" width="26.75" style="22" customWidth="1"/>
    <col min="8450" max="8450" width="22.25" style="22" customWidth="1"/>
    <col min="8451" max="8699" width="9" style="22"/>
    <col min="8700" max="8700" width="4.75" style="22" bestFit="1" customWidth="1"/>
    <col min="8701" max="8701" width="7.75" style="22" bestFit="1" customWidth="1"/>
    <col min="8702" max="8702" width="25.125" style="22" customWidth="1"/>
    <col min="8703" max="8703" width="23.25" style="22" customWidth="1"/>
    <col min="8704" max="8704" width="15.5" style="22" customWidth="1"/>
    <col min="8705" max="8705" width="26.75" style="22" customWidth="1"/>
    <col min="8706" max="8706" width="22.25" style="22" customWidth="1"/>
    <col min="8707" max="8955" width="9" style="22"/>
    <col min="8956" max="8956" width="4.75" style="22" bestFit="1" customWidth="1"/>
    <col min="8957" max="8957" width="7.75" style="22" bestFit="1" customWidth="1"/>
    <col min="8958" max="8958" width="25.125" style="22" customWidth="1"/>
    <col min="8959" max="8959" width="23.25" style="22" customWidth="1"/>
    <col min="8960" max="8960" width="15.5" style="22" customWidth="1"/>
    <col min="8961" max="8961" width="26.75" style="22" customWidth="1"/>
    <col min="8962" max="8962" width="22.25" style="22" customWidth="1"/>
    <col min="8963" max="9211" width="9" style="22"/>
    <col min="9212" max="9212" width="4.75" style="22" bestFit="1" customWidth="1"/>
    <col min="9213" max="9213" width="7.75" style="22" bestFit="1" customWidth="1"/>
    <col min="9214" max="9214" width="25.125" style="22" customWidth="1"/>
    <col min="9215" max="9215" width="23.25" style="22" customWidth="1"/>
    <col min="9216" max="9216" width="15.5" style="22" customWidth="1"/>
    <col min="9217" max="9217" width="26.75" style="22" customWidth="1"/>
    <col min="9218" max="9218" width="22.25" style="22" customWidth="1"/>
    <col min="9219" max="9467" width="9" style="22"/>
    <col min="9468" max="9468" width="4.75" style="22" bestFit="1" customWidth="1"/>
    <col min="9469" max="9469" width="7.75" style="22" bestFit="1" customWidth="1"/>
    <col min="9470" max="9470" width="25.125" style="22" customWidth="1"/>
    <col min="9471" max="9471" width="23.25" style="22" customWidth="1"/>
    <col min="9472" max="9472" width="15.5" style="22" customWidth="1"/>
    <col min="9473" max="9473" width="26.75" style="22" customWidth="1"/>
    <col min="9474" max="9474" width="22.25" style="22" customWidth="1"/>
    <col min="9475" max="9723" width="9" style="22"/>
    <col min="9724" max="9724" width="4.75" style="22" bestFit="1" customWidth="1"/>
    <col min="9725" max="9725" width="7.75" style="22" bestFit="1" customWidth="1"/>
    <col min="9726" max="9726" width="25.125" style="22" customWidth="1"/>
    <col min="9727" max="9727" width="23.25" style="22" customWidth="1"/>
    <col min="9728" max="9728" width="15.5" style="22" customWidth="1"/>
    <col min="9729" max="9729" width="26.75" style="22" customWidth="1"/>
    <col min="9730" max="9730" width="22.25" style="22" customWidth="1"/>
    <col min="9731" max="9979" width="9" style="22"/>
    <col min="9980" max="9980" width="4.75" style="22" bestFit="1" customWidth="1"/>
    <col min="9981" max="9981" width="7.75" style="22" bestFit="1" customWidth="1"/>
    <col min="9982" max="9982" width="25.125" style="22" customWidth="1"/>
    <col min="9983" max="9983" width="23.25" style="22" customWidth="1"/>
    <col min="9984" max="9984" width="15.5" style="22" customWidth="1"/>
    <col min="9985" max="9985" width="26.75" style="22" customWidth="1"/>
    <col min="9986" max="9986" width="22.25" style="22" customWidth="1"/>
    <col min="9987" max="10235" width="9" style="22"/>
    <col min="10236" max="10236" width="4.75" style="22" bestFit="1" customWidth="1"/>
    <col min="10237" max="10237" width="7.75" style="22" bestFit="1" customWidth="1"/>
    <col min="10238" max="10238" width="25.125" style="22" customWidth="1"/>
    <col min="10239" max="10239" width="23.25" style="22" customWidth="1"/>
    <col min="10240" max="10240" width="15.5" style="22" customWidth="1"/>
    <col min="10241" max="10241" width="26.75" style="22" customWidth="1"/>
    <col min="10242" max="10242" width="22.25" style="22" customWidth="1"/>
    <col min="10243" max="10491" width="9" style="22"/>
    <col min="10492" max="10492" width="4.75" style="22" bestFit="1" customWidth="1"/>
    <col min="10493" max="10493" width="7.75" style="22" bestFit="1" customWidth="1"/>
    <col min="10494" max="10494" width="25.125" style="22" customWidth="1"/>
    <col min="10495" max="10495" width="23.25" style="22" customWidth="1"/>
    <col min="10496" max="10496" width="15.5" style="22" customWidth="1"/>
    <col min="10497" max="10497" width="26.75" style="22" customWidth="1"/>
    <col min="10498" max="10498" width="22.25" style="22" customWidth="1"/>
    <col min="10499" max="10747" width="9" style="22"/>
    <col min="10748" max="10748" width="4.75" style="22" bestFit="1" customWidth="1"/>
    <col min="10749" max="10749" width="7.75" style="22" bestFit="1" customWidth="1"/>
    <col min="10750" max="10750" width="25.125" style="22" customWidth="1"/>
    <col min="10751" max="10751" width="23.25" style="22" customWidth="1"/>
    <col min="10752" max="10752" width="15.5" style="22" customWidth="1"/>
    <col min="10753" max="10753" width="26.75" style="22" customWidth="1"/>
    <col min="10754" max="10754" width="22.25" style="22" customWidth="1"/>
    <col min="10755" max="11003" width="9" style="22"/>
    <col min="11004" max="11004" width="4.75" style="22" bestFit="1" customWidth="1"/>
    <col min="11005" max="11005" width="7.75" style="22" bestFit="1" customWidth="1"/>
    <col min="11006" max="11006" width="25.125" style="22" customWidth="1"/>
    <col min="11007" max="11007" width="23.25" style="22" customWidth="1"/>
    <col min="11008" max="11008" width="15.5" style="22" customWidth="1"/>
    <col min="11009" max="11009" width="26.75" style="22" customWidth="1"/>
    <col min="11010" max="11010" width="22.25" style="22" customWidth="1"/>
    <col min="11011" max="11259" width="9" style="22"/>
    <col min="11260" max="11260" width="4.75" style="22" bestFit="1" customWidth="1"/>
    <col min="11261" max="11261" width="7.75" style="22" bestFit="1" customWidth="1"/>
    <col min="11262" max="11262" width="25.125" style="22" customWidth="1"/>
    <col min="11263" max="11263" width="23.25" style="22" customWidth="1"/>
    <col min="11264" max="11264" width="15.5" style="22" customWidth="1"/>
    <col min="11265" max="11265" width="26.75" style="22" customWidth="1"/>
    <col min="11266" max="11266" width="22.25" style="22" customWidth="1"/>
    <col min="11267" max="11515" width="9" style="22"/>
    <col min="11516" max="11516" width="4.75" style="22" bestFit="1" customWidth="1"/>
    <col min="11517" max="11517" width="7.75" style="22" bestFit="1" customWidth="1"/>
    <col min="11518" max="11518" width="25.125" style="22" customWidth="1"/>
    <col min="11519" max="11519" width="23.25" style="22" customWidth="1"/>
    <col min="11520" max="11520" width="15.5" style="22" customWidth="1"/>
    <col min="11521" max="11521" width="26.75" style="22" customWidth="1"/>
    <col min="11522" max="11522" width="22.25" style="22" customWidth="1"/>
    <col min="11523" max="11771" width="9" style="22"/>
    <col min="11772" max="11772" width="4.75" style="22" bestFit="1" customWidth="1"/>
    <col min="11773" max="11773" width="7.75" style="22" bestFit="1" customWidth="1"/>
    <col min="11774" max="11774" width="25.125" style="22" customWidth="1"/>
    <col min="11775" max="11775" width="23.25" style="22" customWidth="1"/>
    <col min="11776" max="11776" width="15.5" style="22" customWidth="1"/>
    <col min="11777" max="11777" width="26.75" style="22" customWidth="1"/>
    <col min="11778" max="11778" width="22.25" style="22" customWidth="1"/>
    <col min="11779" max="12027" width="9" style="22"/>
    <col min="12028" max="12028" width="4.75" style="22" bestFit="1" customWidth="1"/>
    <col min="12029" max="12029" width="7.75" style="22" bestFit="1" customWidth="1"/>
    <col min="12030" max="12030" width="25.125" style="22" customWidth="1"/>
    <col min="12031" max="12031" width="23.25" style="22" customWidth="1"/>
    <col min="12032" max="12032" width="15.5" style="22" customWidth="1"/>
    <col min="12033" max="12033" width="26.75" style="22" customWidth="1"/>
    <col min="12034" max="12034" width="22.25" style="22" customWidth="1"/>
    <col min="12035" max="12283" width="9" style="22"/>
    <col min="12284" max="12284" width="4.75" style="22" bestFit="1" customWidth="1"/>
    <col min="12285" max="12285" width="7.75" style="22" bestFit="1" customWidth="1"/>
    <col min="12286" max="12286" width="25.125" style="22" customWidth="1"/>
    <col min="12287" max="12287" width="23.25" style="22" customWidth="1"/>
    <col min="12288" max="12288" width="15.5" style="22" customWidth="1"/>
    <col min="12289" max="12289" width="26.75" style="22" customWidth="1"/>
    <col min="12290" max="12290" width="22.25" style="22" customWidth="1"/>
    <col min="12291" max="12539" width="9" style="22"/>
    <col min="12540" max="12540" width="4.75" style="22" bestFit="1" customWidth="1"/>
    <col min="12541" max="12541" width="7.75" style="22" bestFit="1" customWidth="1"/>
    <col min="12542" max="12542" width="25.125" style="22" customWidth="1"/>
    <col min="12543" max="12543" width="23.25" style="22" customWidth="1"/>
    <col min="12544" max="12544" width="15.5" style="22" customWidth="1"/>
    <col min="12545" max="12545" width="26.75" style="22" customWidth="1"/>
    <col min="12546" max="12546" width="22.25" style="22" customWidth="1"/>
    <col min="12547" max="12795" width="9" style="22"/>
    <col min="12796" max="12796" width="4.75" style="22" bestFit="1" customWidth="1"/>
    <col min="12797" max="12797" width="7.75" style="22" bestFit="1" customWidth="1"/>
    <col min="12798" max="12798" width="25.125" style="22" customWidth="1"/>
    <col min="12799" max="12799" width="23.25" style="22" customWidth="1"/>
    <col min="12800" max="12800" width="15.5" style="22" customWidth="1"/>
    <col min="12801" max="12801" width="26.75" style="22" customWidth="1"/>
    <col min="12802" max="12802" width="22.25" style="22" customWidth="1"/>
    <col min="12803" max="13051" width="9" style="22"/>
    <col min="13052" max="13052" width="4.75" style="22" bestFit="1" customWidth="1"/>
    <col min="13053" max="13053" width="7.75" style="22" bestFit="1" customWidth="1"/>
    <col min="13054" max="13054" width="25.125" style="22" customWidth="1"/>
    <col min="13055" max="13055" width="23.25" style="22" customWidth="1"/>
    <col min="13056" max="13056" width="15.5" style="22" customWidth="1"/>
    <col min="13057" max="13057" width="26.75" style="22" customWidth="1"/>
    <col min="13058" max="13058" width="22.25" style="22" customWidth="1"/>
    <col min="13059" max="13307" width="9" style="22"/>
    <col min="13308" max="13308" width="4.75" style="22" bestFit="1" customWidth="1"/>
    <col min="13309" max="13309" width="7.75" style="22" bestFit="1" customWidth="1"/>
    <col min="13310" max="13310" width="25.125" style="22" customWidth="1"/>
    <col min="13311" max="13311" width="23.25" style="22" customWidth="1"/>
    <col min="13312" max="13312" width="15.5" style="22" customWidth="1"/>
    <col min="13313" max="13313" width="26.75" style="22" customWidth="1"/>
    <col min="13314" max="13314" width="22.25" style="22" customWidth="1"/>
    <col min="13315" max="13563" width="9" style="22"/>
    <col min="13564" max="13564" width="4.75" style="22" bestFit="1" customWidth="1"/>
    <col min="13565" max="13565" width="7.75" style="22" bestFit="1" customWidth="1"/>
    <col min="13566" max="13566" width="25.125" style="22" customWidth="1"/>
    <col min="13567" max="13567" width="23.25" style="22" customWidth="1"/>
    <col min="13568" max="13568" width="15.5" style="22" customWidth="1"/>
    <col min="13569" max="13569" width="26.75" style="22" customWidth="1"/>
    <col min="13570" max="13570" width="22.25" style="22" customWidth="1"/>
    <col min="13571" max="13819" width="9" style="22"/>
    <col min="13820" max="13820" width="4.75" style="22" bestFit="1" customWidth="1"/>
    <col min="13821" max="13821" width="7.75" style="22" bestFit="1" customWidth="1"/>
    <col min="13822" max="13822" width="25.125" style="22" customWidth="1"/>
    <col min="13823" max="13823" width="23.25" style="22" customWidth="1"/>
    <col min="13824" max="13824" width="15.5" style="22" customWidth="1"/>
    <col min="13825" max="13825" width="26.75" style="22" customWidth="1"/>
    <col min="13826" max="13826" width="22.25" style="22" customWidth="1"/>
    <col min="13827" max="14075" width="9" style="22"/>
    <col min="14076" max="14076" width="4.75" style="22" bestFit="1" customWidth="1"/>
    <col min="14077" max="14077" width="7.75" style="22" bestFit="1" customWidth="1"/>
    <col min="14078" max="14078" width="25.125" style="22" customWidth="1"/>
    <col min="14079" max="14079" width="23.25" style="22" customWidth="1"/>
    <col min="14080" max="14080" width="15.5" style="22" customWidth="1"/>
    <col min="14081" max="14081" width="26.75" style="22" customWidth="1"/>
    <col min="14082" max="14082" width="22.25" style="22" customWidth="1"/>
    <col min="14083" max="14331" width="9" style="22"/>
    <col min="14332" max="14332" width="4.75" style="22" bestFit="1" customWidth="1"/>
    <col min="14333" max="14333" width="7.75" style="22" bestFit="1" customWidth="1"/>
    <col min="14334" max="14334" width="25.125" style="22" customWidth="1"/>
    <col min="14335" max="14335" width="23.25" style="22" customWidth="1"/>
    <col min="14336" max="14336" width="15.5" style="22" customWidth="1"/>
    <col min="14337" max="14337" width="26.75" style="22" customWidth="1"/>
    <col min="14338" max="14338" width="22.25" style="22" customWidth="1"/>
    <col min="14339" max="14587" width="9" style="22"/>
    <col min="14588" max="14588" width="4.75" style="22" bestFit="1" customWidth="1"/>
    <col min="14589" max="14589" width="7.75" style="22" bestFit="1" customWidth="1"/>
    <col min="14590" max="14590" width="25.125" style="22" customWidth="1"/>
    <col min="14591" max="14591" width="23.25" style="22" customWidth="1"/>
    <col min="14592" max="14592" width="15.5" style="22" customWidth="1"/>
    <col min="14593" max="14593" width="26.75" style="22" customWidth="1"/>
    <col min="14594" max="14594" width="22.25" style="22" customWidth="1"/>
    <col min="14595" max="14843" width="9" style="22"/>
    <col min="14844" max="14844" width="4.75" style="22" bestFit="1" customWidth="1"/>
    <col min="14845" max="14845" width="7.75" style="22" bestFit="1" customWidth="1"/>
    <col min="14846" max="14846" width="25.125" style="22" customWidth="1"/>
    <col min="14847" max="14847" width="23.25" style="22" customWidth="1"/>
    <col min="14848" max="14848" width="15.5" style="22" customWidth="1"/>
    <col min="14849" max="14849" width="26.75" style="22" customWidth="1"/>
    <col min="14850" max="14850" width="22.25" style="22" customWidth="1"/>
    <col min="14851" max="15099" width="9" style="22"/>
    <col min="15100" max="15100" width="4.75" style="22" bestFit="1" customWidth="1"/>
    <col min="15101" max="15101" width="7.75" style="22" bestFit="1" customWidth="1"/>
    <col min="15102" max="15102" width="25.125" style="22" customWidth="1"/>
    <col min="15103" max="15103" width="23.25" style="22" customWidth="1"/>
    <col min="15104" max="15104" width="15.5" style="22" customWidth="1"/>
    <col min="15105" max="15105" width="26.75" style="22" customWidth="1"/>
    <col min="15106" max="15106" width="22.25" style="22" customWidth="1"/>
    <col min="15107" max="15355" width="9" style="22"/>
    <col min="15356" max="15356" width="4.75" style="22" bestFit="1" customWidth="1"/>
    <col min="15357" max="15357" width="7.75" style="22" bestFit="1" customWidth="1"/>
    <col min="15358" max="15358" width="25.125" style="22" customWidth="1"/>
    <col min="15359" max="15359" width="23.25" style="22" customWidth="1"/>
    <col min="15360" max="15360" width="15.5" style="22" customWidth="1"/>
    <col min="15361" max="15361" width="26.75" style="22" customWidth="1"/>
    <col min="15362" max="15362" width="22.25" style="22" customWidth="1"/>
    <col min="15363" max="15611" width="9" style="22"/>
    <col min="15612" max="15612" width="4.75" style="22" bestFit="1" customWidth="1"/>
    <col min="15613" max="15613" width="7.75" style="22" bestFit="1" customWidth="1"/>
    <col min="15614" max="15614" width="25.125" style="22" customWidth="1"/>
    <col min="15615" max="15615" width="23.25" style="22" customWidth="1"/>
    <col min="15616" max="15616" width="15.5" style="22" customWidth="1"/>
    <col min="15617" max="15617" width="26.75" style="22" customWidth="1"/>
    <col min="15618" max="15618" width="22.25" style="22" customWidth="1"/>
    <col min="15619" max="15867" width="9" style="22"/>
    <col min="15868" max="15868" width="4.75" style="22" bestFit="1" customWidth="1"/>
    <col min="15869" max="15869" width="7.75" style="22" bestFit="1" customWidth="1"/>
    <col min="15870" max="15870" width="25.125" style="22" customWidth="1"/>
    <col min="15871" max="15871" width="23.25" style="22" customWidth="1"/>
    <col min="15872" max="15872" width="15.5" style="22" customWidth="1"/>
    <col min="15873" max="15873" width="26.75" style="22" customWidth="1"/>
    <col min="15874" max="15874" width="22.25" style="22" customWidth="1"/>
    <col min="15875" max="16123" width="9" style="22"/>
    <col min="16124" max="16124" width="4.75" style="22" bestFit="1" customWidth="1"/>
    <col min="16125" max="16125" width="7.75" style="22" bestFit="1" customWidth="1"/>
    <col min="16126" max="16126" width="25.125" style="22" customWidth="1"/>
    <col min="16127" max="16127" width="23.25" style="22" customWidth="1"/>
    <col min="16128" max="16128" width="15.5" style="22" customWidth="1"/>
    <col min="16129" max="16129" width="26.75" style="22" customWidth="1"/>
    <col min="16130" max="16130" width="22.25" style="22" customWidth="1"/>
    <col min="16131" max="16384" width="9" style="22"/>
  </cols>
  <sheetData>
    <row r="1" spans="1:2" s="19" customFormat="1" ht="24.95" customHeight="1" thickTop="1">
      <c r="A1" s="17"/>
      <c r="B1" s="18" t="s">
        <v>45</v>
      </c>
    </row>
    <row r="2" spans="1:2" ht="30" customHeight="1">
      <c r="A2" s="20">
        <v>1</v>
      </c>
      <c r="B2" s="21">
        <v>8480</v>
      </c>
    </row>
    <row r="3" spans="1:2" ht="30" customHeight="1">
      <c r="A3" s="20">
        <v>2</v>
      </c>
      <c r="B3" s="21">
        <v>9560</v>
      </c>
    </row>
    <row r="4" spans="1:2" ht="30" customHeight="1">
      <c r="A4" s="20">
        <v>3</v>
      </c>
      <c r="B4" s="21">
        <v>10000</v>
      </c>
    </row>
    <row r="5" spans="1:2" ht="30" customHeight="1">
      <c r="A5" s="20">
        <v>4</v>
      </c>
      <c r="B5" s="21">
        <v>10300</v>
      </c>
    </row>
    <row r="6" spans="1:2" ht="30" customHeight="1">
      <c r="A6" s="20">
        <v>5</v>
      </c>
      <c r="B6" s="21">
        <v>10590</v>
      </c>
    </row>
    <row r="7" spans="1:2" ht="30" customHeight="1">
      <c r="A7" s="20">
        <v>6</v>
      </c>
      <c r="B7" s="21">
        <v>10780</v>
      </c>
    </row>
    <row r="8" spans="1:2" ht="24.95" customHeight="1">
      <c r="A8" s="20">
        <v>7</v>
      </c>
      <c r="B8" s="21">
        <v>10980</v>
      </c>
    </row>
    <row r="9" spans="1:2" ht="24.95" customHeight="1">
      <c r="A9" s="20">
        <v>8</v>
      </c>
      <c r="B9" s="21">
        <v>11180</v>
      </c>
    </row>
    <row r="10" spans="1:2" ht="24.95" customHeight="1">
      <c r="A10" s="20">
        <v>9</v>
      </c>
      <c r="B10" s="21">
        <v>11380</v>
      </c>
    </row>
    <row r="11" spans="1:2" ht="24.95" customHeight="1">
      <c r="A11" s="20">
        <v>10</v>
      </c>
      <c r="B11" s="21">
        <v>11580</v>
      </c>
    </row>
    <row r="12" spans="1:2" ht="24.95" customHeight="1">
      <c r="A12" s="20">
        <v>11</v>
      </c>
      <c r="B12" s="21">
        <v>11780</v>
      </c>
    </row>
    <row r="13" spans="1:2" ht="24.95" customHeight="1">
      <c r="A13" s="20">
        <v>12</v>
      </c>
      <c r="B13" s="21">
        <v>11980</v>
      </c>
    </row>
    <row r="14" spans="1:2" ht="24.95" customHeight="1">
      <c r="A14" s="20">
        <v>13</v>
      </c>
      <c r="B14" s="21">
        <v>12180</v>
      </c>
    </row>
    <row r="15" spans="1:2" ht="24.95" customHeight="1">
      <c r="A15" s="20">
        <v>14</v>
      </c>
      <c r="B15" s="21">
        <v>12380</v>
      </c>
    </row>
    <row r="16" spans="1:2" ht="24.95" customHeight="1" thickBot="1">
      <c r="A16" s="20">
        <v>15</v>
      </c>
      <c r="B16" s="23">
        <v>12580</v>
      </c>
    </row>
    <row r="17" ht="21.75" thickTop="1"/>
  </sheetData>
  <phoneticPr fontId="1"/>
  <pageMargins left="0.78740157480314965" right="0.27559055118110237" top="0.98425196850393704" bottom="0.98425196850393704" header="0.51181102362204722" footer="0.51181102362204722"/>
  <pageSetup paperSize="9" orientation="landscape" r:id="rId1"/>
  <headerFooter alignWithMargins="0">
    <oddHeader>&amp;C授業料免除基準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授業料免除適格判定表</vt:lpstr>
      <vt:lpstr>基準</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2023-03-12T23:36:22Z</cp:lastPrinted>
  <dcterms:created xsi:type="dcterms:W3CDTF">2023-01-05T08:26:31Z</dcterms:created>
  <dcterms:modified xsi:type="dcterms:W3CDTF">2023-03-12T23:37:45Z</dcterms:modified>
</cp:coreProperties>
</file>